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mandes ETE 2021" sheetId="1" r:id="rId4"/>
    <sheet state="visible" name="sauvegarde" sheetId="2" r:id="rId5"/>
    <sheet state="hidden" name="modèle fruits autre" sheetId="3" r:id="rId6"/>
  </sheets>
  <definedNames>
    <definedName localSheetId="0" name="Excel_BuiltIn_Print_Area">'commandes ETE 2021'!$A$1:$N$63</definedName>
  </definedNames>
  <calcPr/>
  <extLst>
    <ext uri="GoogleSheetsCustomDataVersion1">
      <go:sheetsCustomData xmlns:go="http://customooxmlschemas.google.com/" r:id="rId7" roundtripDataSignature="AMtx7mjfp0tyDDl9f0ZEKqXscR9Hwh0ZYA=="/>
    </ext>
  </extLst>
</workbook>
</file>

<file path=xl/sharedStrings.xml><?xml version="1.0" encoding="utf-8"?>
<sst xmlns="http://schemas.openxmlformats.org/spreadsheetml/2006/main" count="190" uniqueCount="99">
  <si>
    <t>Commande AMAP Danton</t>
  </si>
  <si>
    <t xml:space="preserve">Version du </t>
  </si>
  <si>
    <r>
      <rPr>
        <rFont val="Arial"/>
        <color rgb="FF000000"/>
        <sz val="11.0"/>
      </rPr>
      <t xml:space="preserve">Ce présent contrat est établi pour la période du </t>
    </r>
    <r>
      <rPr>
        <rFont val="Arial"/>
        <b/>
        <color rgb="FF000000"/>
        <sz val="11.0"/>
      </rPr>
      <t>02/05/23</t>
    </r>
    <r>
      <rPr>
        <rFont val="Arial"/>
        <color rgb="FF000000"/>
        <sz val="11.0"/>
      </rPr>
      <t xml:space="preserve"> au</t>
    </r>
    <r>
      <rPr>
        <rFont val="Arial"/>
        <b/>
        <color rgb="FF000000"/>
        <sz val="11.0"/>
      </rPr>
      <t xml:space="preserve"> 31/10/2023</t>
    </r>
  </si>
  <si>
    <t>ETE 2023</t>
  </si>
  <si>
    <t>Vo(tre)s nom(s)/prénom(s) :</t>
  </si>
  <si>
    <t xml:space="preserve">Remplir les cases roses </t>
  </si>
  <si>
    <t>Éventuellement modifier les cases bleues</t>
  </si>
  <si>
    <t>LÉGUMES BIO: chèques à libeller à l'ordre de Graine en main, tests de virement SEPA à voir (même montant chaque mois)</t>
  </si>
  <si>
    <t>En gras dans les cases jaunes les prix augmentant</t>
  </si>
  <si>
    <t>type de panier</t>
  </si>
  <si>
    <t>prix en euros</t>
  </si>
  <si>
    <t>quantité</t>
  </si>
  <si>
    <t xml:space="preserve">nbre paniers </t>
  </si>
  <si>
    <t>total produit</t>
  </si>
  <si>
    <t>total saison</t>
  </si>
  <si>
    <t>moyenne/mois</t>
  </si>
  <si>
    <t>Nb de chèques=mois</t>
  </si>
  <si>
    <r>
      <rPr>
        <rFont val="Arial"/>
        <b/>
        <color theme="1"/>
        <sz val="18.0"/>
      </rPr>
      <t>5</t>
    </r>
    <r>
      <rPr>
        <rFont val="Arial"/>
        <b/>
        <color theme="1"/>
        <sz val="18.0"/>
      </rPr>
      <t xml:space="preserve"> </t>
    </r>
    <r>
      <rPr>
        <rFont val="Arial"/>
        <b/>
        <color theme="1"/>
        <sz val="10.0"/>
      </rPr>
      <t>chèques de</t>
    </r>
  </si>
  <si>
    <t>1 chèque de</t>
  </si>
  <si>
    <r>
      <rPr>
        <rFont val="Arial"/>
        <b/>
        <color theme="1"/>
        <sz val="10.0"/>
      </rPr>
      <t>OU</t>
    </r>
    <r>
      <rPr>
        <rFont val="Arial"/>
        <b/>
        <color theme="1"/>
        <sz val="14.0"/>
      </rPr>
      <t xml:space="preserve"> 6</t>
    </r>
    <r>
      <rPr>
        <rFont val="Arial"/>
        <b/>
        <color theme="1"/>
        <sz val="18.0"/>
      </rPr>
      <t xml:space="preserve"> virements</t>
    </r>
    <r>
      <rPr>
        <rFont val="Arial"/>
        <b/>
        <color theme="1"/>
        <sz val="10.0"/>
      </rPr>
      <t xml:space="preserve"> de</t>
    </r>
  </si>
  <si>
    <t xml:space="preserve">vérif total </t>
  </si>
  <si>
    <t xml:space="preserve">Pour le nombre de 6 chèques = arrondi de la somme par mois. Cela calcule le reste à payer pour le dernier chèque. </t>
  </si>
  <si>
    <t>petit</t>
  </si>
  <si>
    <t>solidaire (conditions de ressources et de lieu d'habitation à remplir à discuter avec le bureau)</t>
  </si>
  <si>
    <t>grand</t>
  </si>
  <si>
    <t>ŒUFS BIO : chèques à libeller à l'ordre de Gaec Ferme de la Hulotte</t>
  </si>
  <si>
    <t>moyenne/trim</t>
  </si>
  <si>
    <t>Nb de chèques=Trim</t>
  </si>
  <si>
    <t>sous total 1</t>
  </si>
  <si>
    <t>Pour le nombre de 2 chèques = arrondi de la somme par trimestre, Cela calcule le reste à payer pour le dernier chèque.</t>
  </si>
  <si>
    <t>6 œufs</t>
  </si>
  <si>
    <t>PRODUITS LAITIERS BIO: chèques à libeller à l'ordre de SCEA FERME DONNET</t>
  </si>
  <si>
    <t>Attention : 1 beurre maxi par panier qui doit être accompagné d'un autre produit</t>
  </si>
  <si>
    <t>1 panier toutes les deux semaines - 1 semaine de vacances joker sur les 14</t>
  </si>
  <si>
    <t>produit</t>
  </si>
  <si>
    <t>prix</t>
  </si>
  <si>
    <t>nbre de panier</t>
  </si>
  <si>
    <t>En 2 règlements</t>
  </si>
  <si>
    <t>Nb de chèques=TRIM</t>
  </si>
  <si>
    <t>Une fois divisée en 2 règlements, la somme donnéee est arrondie pour le 1er chèque.</t>
  </si>
  <si>
    <t>250g beurre 1/2 sel guérande</t>
  </si>
  <si>
    <t>250g beurre doux</t>
  </si>
  <si>
    <t>20cl crème</t>
  </si>
  <si>
    <t>1l lait entier</t>
  </si>
  <si>
    <t>1l lait 1/2 écrémé</t>
  </si>
  <si>
    <t>4x12cl yaourt natures</t>
  </si>
  <si>
    <t>4x12cl yaourt aux fruits</t>
  </si>
  <si>
    <t>50cl fromage blanc nature</t>
  </si>
  <si>
    <t>coupelle de 12.5cl fromage blanc sur lit de fruits</t>
  </si>
  <si>
    <t>fromage frais vache BIO</t>
  </si>
  <si>
    <t>fromage affiné vache BIO</t>
  </si>
  <si>
    <t>PAINS BIO: à  l'ordre de la Fournée Générale</t>
  </si>
  <si>
    <t>Tous les pains sont au levain naturel, certifiés bio et cuits au feu de bois. Je n'utilise pas de levure de boulangerie.</t>
  </si>
  <si>
    <t>Les farines et les graines, sauf exception (châtaigne corse et drêches de bière brune), sont locales.</t>
  </si>
  <si>
    <t>Les noix et noisettes certifiées bio sont françaises et proviennent des pays de Loire.</t>
  </si>
  <si>
    <r>
      <rPr>
        <rFont val="Arial"/>
        <b/>
        <color rgb="FFFF0000"/>
        <sz val="10.0"/>
      </rPr>
      <t xml:space="preserve">Tous les pains contiennent naturellement du </t>
    </r>
    <r>
      <rPr>
        <rFont val="Arial"/>
        <b/>
        <color rgb="FFFF0000"/>
        <sz val="10.0"/>
      </rPr>
      <t>gluten</t>
    </r>
    <r>
      <rPr>
        <rFont val="Arial"/>
        <b/>
        <color rgb="FFFF0000"/>
        <sz val="10.0"/>
      </rPr>
      <t xml:space="preserve"> et peuvent contenir des traces de </t>
    </r>
    <r>
      <rPr>
        <rFont val="Arial"/>
        <b/>
        <color rgb="FFFF0000"/>
        <sz val="10.0"/>
      </rPr>
      <t>fruits à coques</t>
    </r>
    <r>
      <rPr>
        <rFont val="Arial"/>
        <b/>
        <color rgb="FFFF0000"/>
        <sz val="10.0"/>
      </rPr>
      <t xml:space="preserve">, de </t>
    </r>
    <r>
      <rPr>
        <rFont val="Arial"/>
        <b/>
        <color rgb="FFFF0000"/>
        <sz val="10.0"/>
      </rPr>
      <t>beurre</t>
    </r>
    <r>
      <rPr>
        <rFont val="Arial"/>
        <b/>
        <color rgb="FFFF0000"/>
        <sz val="10.0"/>
      </rPr>
      <t>, d'</t>
    </r>
    <r>
      <rPr>
        <rFont val="Arial"/>
        <b/>
        <color rgb="FFFF0000"/>
        <sz val="10.0"/>
      </rPr>
      <t>oeuf</t>
    </r>
    <r>
      <rPr>
        <rFont val="Arial"/>
        <b/>
        <color rgb="FFFF0000"/>
        <sz val="10.0"/>
      </rPr>
      <t>.</t>
    </r>
  </si>
  <si>
    <t>En 3 règlements</t>
  </si>
  <si>
    <t>Nb de chèques=Bimestre</t>
  </si>
  <si>
    <r>
      <rPr>
        <rFont val="Arial"/>
        <b/>
        <color rgb="FF000000"/>
        <sz val="18.0"/>
      </rPr>
      <t>2</t>
    </r>
    <r>
      <rPr>
        <rFont val="Arial"/>
        <b/>
        <color rgb="FFFF0000"/>
        <sz val="18.0"/>
      </rPr>
      <t xml:space="preserve"> </t>
    </r>
    <r>
      <rPr>
        <rFont val="Arial"/>
        <b/>
        <color rgb="FF000000"/>
        <sz val="10.0"/>
      </rPr>
      <t>chèques de</t>
    </r>
  </si>
  <si>
    <t>1 chèques de</t>
  </si>
  <si>
    <t>Pour le nombre de 3 chèques = arrondi de la somme par bimestre, Cela calcule le reste à payer pour le dernier chèque.</t>
  </si>
  <si>
    <t>Pain général (semi-complet T80) par 500g</t>
  </si>
  <si>
    <t>Pain général (semi-complet T80) par 1Kg</t>
  </si>
  <si>
    <t>Pain complet (T110) 500g</t>
  </si>
  <si>
    <t>Pain complet (T110) 1Kg</t>
  </si>
  <si>
    <t>Pain de campagne (80%blé T80 et 20%seigle complet) 500g</t>
  </si>
  <si>
    <t>Pain de campagne (80%blé T80 et 20%seigle complet) 1Kg</t>
  </si>
  <si>
    <t>Alternance 500g</t>
  </si>
  <si>
    <t>Alternance 1Kg</t>
  </si>
  <si>
    <t>Pain spécial* 500g</t>
  </si>
  <si>
    <t>Pain spécial* 1Kg</t>
  </si>
  <si>
    <t>* pain spécial aux graines, lin, noix, chanvre, millet, épeautre, seigle, intégral, noisettes...</t>
  </si>
  <si>
    <t xml:space="preserve">POISSONS ET COQUILLAGES à l'ordre de Tomy Bouchet </t>
  </si>
  <si>
    <t xml:space="preserve">1 panier toutes les deux semaines sauf aléas de pêche, gros temps ou grève -décalage - fermés Juillet-Août </t>
  </si>
  <si>
    <t>Binome:</t>
  </si>
  <si>
    <r>
      <rPr>
        <rFont val="Arial"/>
        <b/>
        <color rgb="FF000000"/>
        <sz val="18.0"/>
      </rPr>
      <t>2</t>
    </r>
    <r>
      <rPr>
        <rFont val="Arial"/>
        <b/>
        <color rgb="FFFF0000"/>
        <sz val="18.0"/>
      </rPr>
      <t xml:space="preserve"> </t>
    </r>
    <r>
      <rPr>
        <rFont val="Arial"/>
        <b/>
        <color rgb="FF000000"/>
        <sz val="10.0"/>
      </rPr>
      <t>chèques de</t>
    </r>
  </si>
  <si>
    <t>vérif total</t>
  </si>
  <si>
    <t>panier fonction de la pêche : poisson (vidé et écaillé) et/ou coquilles, bulots, moules, avec un filet (de poisson) préparé</t>
  </si>
  <si>
    <t>PRODUITS OVINS à l'ordre de la Fromagerie de la Garenne</t>
  </si>
  <si>
    <t>Nombre de chèques : 3 max. pour paiement 1 mois /2 ou un seul</t>
  </si>
  <si>
    <r>
      <rPr>
        <rFont val="Arial"/>
        <b/>
        <color theme="1"/>
        <sz val="18.0"/>
      </rPr>
      <t xml:space="preserve">2 </t>
    </r>
    <r>
      <rPr>
        <rFont val="Arial"/>
        <b/>
        <color theme="1"/>
        <sz val="10.0"/>
      </rPr>
      <t>chèques de</t>
    </r>
  </si>
  <si>
    <t>Brebis Frais</t>
  </si>
  <si>
    <t xml:space="preserve">Brebis Aromatisé </t>
  </si>
  <si>
    <t>Yaourt aux fruits brassés 400g</t>
  </si>
  <si>
    <t>Riz au lait x2</t>
  </si>
  <si>
    <t>Yaourt Nature x4</t>
  </si>
  <si>
    <t xml:space="preserve">Yaourt Fruits x2 </t>
  </si>
  <si>
    <t>Panier surprise</t>
  </si>
  <si>
    <t>FRUITS chèques à libeller à l'ordre de Yoann Tabellion</t>
  </si>
  <si>
    <t>En 4 règlements</t>
  </si>
  <si>
    <t>3 chèques de</t>
  </si>
  <si>
    <t>Pour le nombre de 4 chèques = arrondi de la somme par mois, Cela calcule le reste à payer pour le dernier chèque. Vous pouvez modifier  le montant en case bleue à votre guise.</t>
  </si>
  <si>
    <t xml:space="preserve">1 panier (avec ou sans aromates) </t>
  </si>
  <si>
    <t>POMMES/POIRES chèques à libeller à l'ordre de Patrice Bonnal</t>
  </si>
  <si>
    <t>nbre paniers</t>
  </si>
  <si>
    <t>Une fois divisée en 2 règlements, la somme est arrondie pour le 1er chèque.</t>
  </si>
  <si>
    <t>mélange pommes poires 2Kg toutes les 2 semaines</t>
  </si>
  <si>
    <t>Une fois divisée en 2 règlements, la somme est arrondie pour le 1er chèque. Cela calcule le reste à payer pour le 2ème chèque. Vous pouvez modifier le montant en case bleue à votre guise.</t>
  </si>
  <si>
    <t>1 panier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</si>
</sst>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d/mm/yyyy"/>
    <numFmt numFmtId="165" formatCode="#,##0.00\ [$€-40C];\-#,##0.00\ [$€-40C]"/>
    <numFmt numFmtId="166" formatCode="#,###.000000"/>
    <numFmt numFmtId="167" formatCode="#,###.00"/>
    <numFmt numFmtId="168" formatCode="#,###"/>
    <numFmt numFmtId="169" formatCode="#,##0.00\ [$€-40C];[RED]\-#,##0.00\ [$€-40C]"/>
    <numFmt numFmtId="170" formatCode="#,##0.00\ [$€-1]"/>
    <numFmt numFmtId="171" formatCode="#,##0.00&quot;€&quot;"/>
    <numFmt numFmtId="172" formatCode="#,##0.00&quot; €&quot;"/>
    <numFmt numFmtId="173" formatCode="#,##0.00\ [$€]"/>
  </numFmts>
  <fonts count="63">
    <font>
      <sz val="10.0"/>
      <color rgb="FF000000"/>
      <name val="Arial"/>
      <scheme val="minor"/>
    </font>
    <font>
      <b/>
      <sz val="18.0"/>
      <color rgb="FF000000"/>
      <name val="Ubuntu"/>
    </font>
    <font>
      <sz val="10.0"/>
      <color rgb="FF000000"/>
      <name val="Arial"/>
    </font>
    <font>
      <b/>
      <sz val="10.0"/>
      <color rgb="FF000000"/>
      <name val="Arial"/>
    </font>
    <font>
      <sz val="11.0"/>
      <color rgb="FF000000"/>
      <name val="Arial"/>
    </font>
    <font>
      <sz val="12.0"/>
      <color rgb="FF000000"/>
      <name val="Ubuntu"/>
    </font>
    <font>
      <b/>
      <sz val="14.0"/>
      <color rgb="FF000000"/>
      <name val="Arial"/>
    </font>
    <font>
      <i/>
      <sz val="11.0"/>
      <color rgb="FF000000"/>
      <name val="Ubuntu"/>
    </font>
    <font>
      <b/>
      <i/>
      <sz val="13.0"/>
      <color rgb="FFF20884"/>
      <name val="Apple sd gothic neo"/>
    </font>
    <font>
      <b/>
      <sz val="13.0"/>
      <color rgb="FF008080"/>
      <name val="Apple sd gothic neo"/>
    </font>
    <font>
      <b/>
      <sz val="13.0"/>
      <color rgb="FF000000"/>
      <name val="Arial"/>
    </font>
    <font>
      <sz val="14.0"/>
      <color rgb="FFFFFF00"/>
      <name val="Lobster"/>
    </font>
    <font/>
    <font>
      <b/>
      <sz val="13.0"/>
      <color rgb="FF000000"/>
      <name val="Apple sd gothic neo"/>
    </font>
    <font>
      <b/>
      <i/>
      <sz val="13.0"/>
      <color rgb="FF33CCCC"/>
      <name val="Apple sd gothic neo"/>
    </font>
    <font>
      <b/>
      <sz val="10.0"/>
      <color rgb="FFFF0000"/>
      <name val="Arial"/>
    </font>
    <font>
      <sz val="10.0"/>
      <color rgb="FF000000"/>
      <name val="Apple sd gothic neo"/>
    </font>
    <font>
      <b/>
      <sz val="10.0"/>
      <color rgb="FFFFFFFF"/>
      <name val="Apple sd gothic neo"/>
    </font>
    <font>
      <sz val="12.0"/>
      <color rgb="FF000000"/>
      <name val="Apple sd gothic neo"/>
    </font>
    <font>
      <sz val="8.0"/>
      <color rgb="FF000000"/>
      <name val="Apple sd gothic neo"/>
    </font>
    <font>
      <sz val="6.0"/>
      <color rgb="FFFFFFFF"/>
      <name val="Apple sd gothic neo"/>
    </font>
    <font>
      <b/>
      <sz val="10.0"/>
      <color rgb="FF000000"/>
      <name val="Apple sd gothic neo"/>
    </font>
    <font>
      <sz val="12.0"/>
      <color rgb="FF008080"/>
      <name val="Apple sd gothic neo"/>
    </font>
    <font>
      <b/>
      <sz val="10.0"/>
      <color theme="1"/>
      <name val="Apple sd gothic neo"/>
    </font>
    <font>
      <b/>
      <sz val="14.0"/>
      <color rgb="FFFFFF00"/>
      <name val="Arial"/>
    </font>
    <font>
      <b/>
      <sz val="12.0"/>
      <color rgb="FF008080"/>
      <name val="Apple sd gothic neo"/>
    </font>
    <font>
      <b/>
      <sz val="18.0"/>
      <color rgb="FF000000"/>
      <name val="Arial"/>
    </font>
    <font>
      <b/>
      <sz val="14.0"/>
      <color rgb="FF000000"/>
      <name val="Apple sd gothic neo"/>
    </font>
    <font>
      <b/>
      <sz val="12.0"/>
      <color rgb="FFFF0000"/>
      <name val="Arial"/>
    </font>
    <font>
      <b/>
      <sz val="14.0"/>
      <color rgb="FFFFFF00"/>
      <name val="Lobster"/>
    </font>
    <font>
      <sz val="10.0"/>
      <color rgb="FFFFFFFF"/>
      <name val="Arial"/>
    </font>
    <font>
      <b/>
      <sz val="10.0"/>
      <color rgb="FFDD0806"/>
      <name val="Apple sd gothic neo"/>
    </font>
    <font>
      <b/>
      <sz val="10.0"/>
      <color rgb="FFFFFFFF"/>
      <name val="Arial"/>
    </font>
    <font>
      <sz val="9.0"/>
      <color rgb="FF808080"/>
      <name val="Arial"/>
    </font>
    <font>
      <b/>
      <sz val="10.0"/>
      <color rgb="FFDD0806"/>
      <name val="Arial"/>
    </font>
    <font>
      <b/>
      <sz val="18.0"/>
      <color rgb="FF000000"/>
      <name val="Apple sd gothic neo"/>
    </font>
    <font>
      <sz val="6.0"/>
      <color rgb="FFFFFFFF"/>
      <name val="Arial"/>
    </font>
    <font>
      <sz val="10.0"/>
      <color theme="1"/>
      <name val="Arial"/>
    </font>
    <font>
      <b/>
      <color rgb="FFFF0000"/>
      <name val="Arial"/>
    </font>
    <font>
      <b/>
      <sz val="18.0"/>
      <color theme="1"/>
      <name val="Apple sd gothic neo"/>
    </font>
    <font>
      <color rgb="FF000000"/>
      <name val="Arial"/>
      <scheme val="minor"/>
    </font>
    <font>
      <b/>
      <sz val="12.0"/>
      <color rgb="FF000000"/>
      <name val="Arial"/>
    </font>
    <font>
      <sz val="8.0"/>
      <color theme="1"/>
      <name val="Arial"/>
    </font>
    <font>
      <b/>
      <sz val="8.0"/>
      <color rgb="FFDD0806"/>
      <name val="Arial"/>
    </font>
    <font>
      <sz val="10.0"/>
      <color rgb="FF008080"/>
      <name val="Apple sd gothic neo"/>
    </font>
    <font>
      <color theme="1"/>
      <name val="Apple sd gothic neo"/>
    </font>
    <font>
      <b/>
      <sz val="14.0"/>
      <color theme="1"/>
      <name val="Arial"/>
    </font>
    <font>
      <sz val="10.0"/>
      <color rgb="FFFFFFFF"/>
      <name val="Apple sd gothic neo"/>
    </font>
    <font>
      <b/>
      <sz val="8.0"/>
      <color theme="1"/>
      <name val="Arial"/>
    </font>
    <font>
      <sz val="11.0"/>
      <color theme="1"/>
      <name val="Arial"/>
    </font>
    <font>
      <b/>
      <sz val="10.0"/>
      <color rgb="FFCC0000"/>
      <name val="Arial"/>
    </font>
    <font>
      <sz val="8.0"/>
      <color theme="1"/>
      <name val="Comfortaa"/>
    </font>
    <font>
      <b/>
      <sz val="12.0"/>
      <color theme="1"/>
      <name val="Comfortaa"/>
    </font>
    <font>
      <b/>
      <sz val="8.0"/>
      <color theme="1"/>
      <name val="Comfortaa"/>
    </font>
    <font>
      <b/>
      <sz val="13.0"/>
      <color theme="1"/>
      <name val="Apple sd gothic neo"/>
    </font>
    <font>
      <color theme="1"/>
      <name val="Calibri"/>
    </font>
    <font>
      <sz val="8.0"/>
      <color theme="1"/>
      <name val="Apple sd gothic neo"/>
    </font>
    <font>
      <b/>
      <color theme="1"/>
      <name val="Apple sd gothic neo"/>
    </font>
    <font>
      <b/>
      <color theme="1"/>
      <name val="Arial"/>
    </font>
    <font>
      <color theme="1"/>
      <name val="Arial"/>
    </font>
    <font>
      <b/>
      <sz val="14.0"/>
      <color theme="1"/>
      <name val="Apple sd gothic neo"/>
    </font>
    <font>
      <b/>
      <sz val="12.0"/>
      <color theme="1"/>
      <name val="Apple sd gothic neo"/>
    </font>
    <font>
      <b/>
      <sz val="12.0"/>
      <color rgb="FF000000"/>
      <name val="Apple sd gothic neo"/>
    </font>
  </fonts>
  <fills count="11">
    <fill>
      <patternFill patternType="none"/>
    </fill>
    <fill>
      <patternFill patternType="lightGray"/>
    </fill>
    <fill>
      <patternFill patternType="solid">
        <fgColor rgb="FFF20884"/>
        <bgColor rgb="FFF20884"/>
      </patternFill>
    </fill>
    <fill>
      <patternFill patternType="solid">
        <fgColor rgb="FFFFFFFF"/>
        <bgColor rgb="FFFFFFFF"/>
      </patternFill>
    </fill>
    <fill>
      <patternFill patternType="solid">
        <fgColor rgb="FFFCF305"/>
        <bgColor rgb="FFFCF305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  <fill>
      <patternFill patternType="solid">
        <fgColor rgb="FFE06666"/>
        <bgColor rgb="FFE06666"/>
      </patternFill>
    </fill>
    <fill>
      <patternFill patternType="solid">
        <fgColor rgb="FFCCFFCC"/>
        <bgColor rgb="FFCCFFCC"/>
      </patternFill>
    </fill>
    <fill>
      <patternFill patternType="solid">
        <fgColor rgb="FFDD0806"/>
        <bgColor rgb="FFDD0806"/>
      </patternFill>
    </fill>
    <fill>
      <patternFill patternType="solid">
        <fgColor rgb="FFCCFFFF"/>
        <bgColor rgb="FFCCFFFF"/>
      </patternFill>
    </fill>
  </fills>
  <borders count="1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8080"/>
      </right>
      <top style="thin">
        <color rgb="FF000000"/>
      </top>
      <bottom style="thin">
        <color rgb="FF000000"/>
      </bottom>
    </border>
    <border>
      <left style="thin">
        <color rgb="FF00808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/>
    </border>
    <border>
      <left style="medium">
        <color rgb="FF000000"/>
      </left>
      <right/>
      <top style="thin">
        <color rgb="FF000000"/>
      </top>
    </border>
    <border>
      <left style="thick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8080"/>
      </right>
      <top style="thin">
        <color rgb="FF000000"/>
      </top>
    </border>
    <border>
      <left style="thin">
        <color rgb="FF00808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</border>
    <border>
      <left style="medium">
        <color rgb="FF000000"/>
      </left>
      <right/>
    </border>
    <border>
      <left style="thick">
        <color rgb="FF000000"/>
      </left>
      <right/>
    </border>
    <border>
      <left style="thin">
        <color rgb="FF000000"/>
      </left>
      <right style="thin">
        <color rgb="FF00808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thick">
        <color rgb="FF000000"/>
      </left>
      <right/>
      <bottom style="medium">
        <color rgb="FF000000"/>
      </bottom>
    </border>
    <border>
      <left style="thin">
        <color rgb="FF000000"/>
      </left>
      <right style="thin">
        <color rgb="FF008080"/>
      </right>
      <bottom style="thin">
        <color rgb="FF000000"/>
      </bottom>
    </border>
    <border>
      <left style="thin">
        <color rgb="FF00808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bottom style="thin">
        <color rgb="FF008080"/>
      </bottom>
    </border>
    <border>
      <left style="medium">
        <color rgb="FF000000"/>
      </lef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</border>
    <border>
      <left style="thin">
        <color rgb="FF000000"/>
      </left>
      <right style="thin">
        <color rgb="FF008080"/>
      </right>
      <top style="thin">
        <color rgb="FF008080"/>
      </top>
      <bottom style="thin">
        <color rgb="FF000000"/>
      </bottom>
    </border>
    <border>
      <left style="thin">
        <color rgb="FF008080"/>
      </left>
      <right style="thin">
        <color rgb="FF008080"/>
      </right>
      <top style="thin">
        <color rgb="FF00808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</border>
    <border>
      <left style="thin">
        <color rgb="FF008080"/>
      </left>
      <right style="thin">
        <color rgb="FF008080"/>
      </right>
      <bottom style="thin">
        <color rgb="FF000000"/>
      </bottom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8080"/>
      </left>
      <right style="thin">
        <color rgb="FF008080"/>
      </right>
      <top style="thin">
        <color rgb="FF000000"/>
      </top>
    </border>
    <border>
      <left style="thin">
        <color rgb="FF008080"/>
      </left>
      <right style="thin">
        <color rgb="FF00808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8080"/>
      </left>
      <right style="thin">
        <color rgb="FF008080"/>
      </right>
      <bottom style="thin">
        <color rgb="FF008080"/>
      </bottom>
    </border>
    <border>
      <left/>
      <right style="medium">
        <color rgb="FF000000"/>
      </right>
      <top style="thin">
        <color rgb="FF000000"/>
      </top>
    </border>
    <border>
      <left/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333333"/>
      </right>
      <bottom style="medium">
        <color rgb="FF000000"/>
      </bottom>
    </border>
    <border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top/>
    </border>
    <border>
      <left style="thin">
        <color rgb="FF008080"/>
      </left>
      <right style="thin">
        <color rgb="FF000000"/>
      </right>
      <top style="thin">
        <color rgb="FF008080"/>
      </top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hair">
        <color rgb="FF008080"/>
      </bottom>
    </border>
    <border>
      <left style="medium">
        <color rgb="FF000000"/>
      </left>
      <right style="hair">
        <color rgb="FF333333"/>
      </right>
      <bottom style="thin">
        <color rgb="FF333333"/>
      </bottom>
    </border>
    <border>
      <right style="hair">
        <color rgb="FF333333"/>
      </right>
      <bottom style="hair">
        <color rgb="FF333333"/>
      </bottom>
    </border>
    <border>
      <bottom style="hair">
        <color rgb="FF333333"/>
      </bottom>
    </border>
    <border>
      <right style="hair">
        <color rgb="FF333333"/>
      </righ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bottom style="hair">
        <color rgb="FF000000"/>
      </bottom>
    </border>
    <border>
      <right style="medium">
        <color rgb="FF000000"/>
      </right>
      <bottom style="hair">
        <color rgb="FF333333"/>
      </bottom>
    </border>
    <border>
      <right style="hair">
        <color rgb="FF008080"/>
      </right>
      <bottom style="hair">
        <color rgb="FF333333"/>
      </bottom>
    </border>
    <border>
      <right style="hair">
        <color rgb="FF008080"/>
      </right>
    </border>
    <border>
      <left style="medium">
        <color rgb="FF000000"/>
      </left>
      <right style="thin">
        <color rgb="FF333333"/>
      </right>
      <bottom style="thin">
        <color rgb="FF333333"/>
      </bottom>
    </border>
    <border>
      <right style="hair">
        <color rgb="FF000000"/>
      </right>
      <bottom style="medium">
        <color rgb="FF000000"/>
      </bottom>
    </border>
    <border>
      <right style="hair">
        <color rgb="FF008080"/>
      </right>
      <bottom style="hair">
        <color rgb="FF008080"/>
      </bottom>
    </border>
    <border>
      <left style="medium">
        <color rgb="FF000000"/>
      </left>
      <right style="hair">
        <color rgb="FF333333"/>
      </right>
      <top style="medium">
        <color rgb="FF000000"/>
      </top>
      <bottom style="hair">
        <color rgb="FF333333"/>
      </bottom>
    </border>
    <border>
      <left style="hair">
        <color rgb="FF333333"/>
      </left>
      <right style="hair">
        <color rgb="FF333333"/>
      </right>
      <top style="medium">
        <color rgb="FF000000"/>
      </top>
      <bottom style="hair">
        <color rgb="FF333333"/>
      </bottom>
    </border>
    <border>
      <left style="hair">
        <color rgb="FF333333"/>
      </left>
      <top style="medium">
        <color rgb="FF000000"/>
      </top>
      <bottom style="hair">
        <color rgb="FF333333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333333"/>
      </right>
      <top style="medium">
        <color rgb="FF000000"/>
      </top>
      <bottom style="hair">
        <color rgb="FF333333"/>
      </bottom>
    </border>
    <border>
      <left style="hair">
        <color rgb="FF333333"/>
      </left>
      <right style="medium">
        <color rgb="FF000000"/>
      </right>
      <top style="medium">
        <color rgb="FF000000"/>
      </top>
      <bottom style="hair">
        <color rgb="FF333333"/>
      </bottom>
    </border>
    <border>
      <left style="hair">
        <color rgb="FF000000"/>
      </left>
      <right style="hair">
        <color rgb="FF008080"/>
      </right>
      <top style="hair">
        <color rgb="FF008080"/>
      </top>
      <bottom style="hair">
        <color rgb="FF333333"/>
      </bottom>
    </border>
    <border>
      <left style="hair">
        <color rgb="FF008080"/>
      </left>
      <right style="hair">
        <color rgb="FF008080"/>
      </right>
      <top style="hair">
        <color rgb="FF008080"/>
      </top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</border>
    <border>
      <left style="hair">
        <color rgb="FF333333"/>
      </left>
      <right style="hair">
        <color rgb="FF333333"/>
      </right>
      <top style="hair">
        <color rgb="FF333333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333333"/>
      </right>
      <top style="hair">
        <color rgb="FF333333"/>
      </top>
      <bottom style="medium">
        <color rgb="FF000000"/>
      </bottom>
    </border>
    <border>
      <left style="hair">
        <color rgb="FF333333"/>
      </left>
      <right style="medium">
        <color rgb="FF000000"/>
      </right>
      <top style="hair">
        <color rgb="FF333333"/>
      </top>
      <bottom style="medium">
        <color rgb="FF000000"/>
      </bottom>
    </border>
    <border>
      <left style="hair">
        <color rgb="FF000000"/>
      </left>
      <right style="hair">
        <color rgb="FF008080"/>
      </right>
      <top style="hair">
        <color rgb="FF333333"/>
      </top>
      <bottom style="hair">
        <color rgb="FF333333"/>
      </bottom>
    </border>
    <border>
      <left style="hair">
        <color rgb="FF008080"/>
      </left>
      <right style="hair">
        <color rgb="FF008080"/>
      </right>
      <bottom style="hair">
        <color rgb="FF008080"/>
      </bottom>
    </border>
  </borders>
  <cellStyleXfs count="1">
    <xf borderId="0" fillId="0" fontId="0" numFmtId="0" applyAlignment="1" applyFont="1"/>
  </cellStyleXfs>
  <cellXfs count="3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center" readingOrder="0" shrinkToFit="0" vertical="center" wrapText="0"/>
    </xf>
    <xf borderId="0" fillId="0" fontId="3" numFmtId="164" xfId="0" applyAlignment="1" applyFont="1" applyNumberFormat="1">
      <alignment shrinkToFit="0" vertical="bottom" wrapText="0"/>
    </xf>
    <xf borderId="0" fillId="0" fontId="5" numFmtId="0" xfId="0" applyAlignment="1" applyFont="1">
      <alignment horizontal="left" shrinkToFit="0" vertical="center" wrapText="0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horizontal="left" shrinkToFit="0" vertical="center" wrapText="0"/>
    </xf>
    <xf borderId="0" fillId="0" fontId="8" numFmtId="0" xfId="0" applyAlignment="1" applyFont="1">
      <alignment shrinkToFit="0" vertical="top" wrapText="0"/>
    </xf>
    <xf borderId="0" fillId="0" fontId="9" numFmtId="0" xfId="0" applyAlignment="1" applyFont="1">
      <alignment shrinkToFit="0" vertical="top" wrapText="0"/>
    </xf>
    <xf borderId="0" fillId="0" fontId="9" numFmtId="0" xfId="0" applyAlignment="1" applyFont="1">
      <alignment horizontal="center" shrinkToFit="0" vertical="top" wrapText="0"/>
    </xf>
    <xf borderId="0" fillId="0" fontId="10" numFmtId="0" xfId="0" applyAlignment="1" applyFont="1">
      <alignment horizontal="right" shrinkToFit="0" vertical="top" wrapText="0"/>
    </xf>
    <xf borderId="1" fillId="2" fontId="11" numFmtId="0" xfId="0" applyAlignment="1" applyBorder="1" applyFill="1" applyFont="1">
      <alignment horizontal="center" shrinkToFit="0" vertical="center" wrapText="0"/>
    </xf>
    <xf borderId="2" fillId="0" fontId="12" numFmtId="0" xfId="0" applyBorder="1" applyFont="1"/>
    <xf borderId="3" fillId="0" fontId="12" numFmtId="0" xfId="0" applyBorder="1" applyFont="1"/>
    <xf borderId="0" fillId="0" fontId="13" numFmtId="0" xfId="0" applyAlignment="1" applyFont="1">
      <alignment horizontal="right" shrinkToFit="0" vertical="top" wrapText="0"/>
    </xf>
    <xf borderId="0" fillId="0" fontId="14" numFmtId="0" xfId="0" applyAlignment="1" applyFont="1">
      <alignment shrinkToFit="0" vertical="top" wrapText="0"/>
    </xf>
    <xf borderId="0" fillId="0" fontId="10" numFmtId="0" xfId="0" applyAlignment="1" applyFont="1">
      <alignment shrinkToFit="0" vertical="top" wrapText="0"/>
    </xf>
    <xf borderId="0" fillId="0" fontId="13" numFmtId="0" xfId="0" applyAlignment="1" applyFont="1">
      <alignment shrinkToFit="0" vertical="top" wrapText="0"/>
    </xf>
    <xf borderId="0" fillId="0" fontId="15" numFmtId="0" xfId="0" applyAlignment="1" applyFont="1">
      <alignment shrinkToFit="0" vertical="top" wrapText="0"/>
    </xf>
    <xf borderId="0" fillId="0" fontId="16" numFmtId="165" xfId="0" applyAlignment="1" applyFont="1" applyNumberFormat="1">
      <alignment horizontal="right" shrinkToFit="0" vertical="top" wrapText="0"/>
    </xf>
    <xf borderId="0" fillId="0" fontId="17" numFmtId="0" xfId="0" applyAlignment="1" applyFont="1">
      <alignment horizontal="center" shrinkToFit="0" vertical="top" wrapText="0"/>
    </xf>
    <xf borderId="0" fillId="0" fontId="16" numFmtId="165" xfId="0" applyAlignment="1" applyFont="1" applyNumberFormat="1">
      <alignment horizontal="center" shrinkToFit="0" vertical="top" wrapText="0"/>
    </xf>
    <xf borderId="0" fillId="0" fontId="18" numFmtId="165" xfId="0" applyAlignment="1" applyFont="1" applyNumberFormat="1">
      <alignment horizontal="center" shrinkToFit="0" vertical="top" wrapText="0"/>
    </xf>
    <xf borderId="0" fillId="0" fontId="19" numFmtId="166" xfId="0" applyAlignment="1" applyFont="1" applyNumberFormat="1">
      <alignment horizontal="center" shrinkToFit="0" vertical="top" wrapText="0"/>
    </xf>
    <xf borderId="0" fillId="0" fontId="17" numFmtId="165" xfId="0" applyAlignment="1" applyFont="1" applyNumberFormat="1">
      <alignment horizontal="center" shrinkToFit="0" vertical="top" wrapText="0"/>
    </xf>
    <xf borderId="0" fillId="3" fontId="20" numFmtId="165" xfId="0" applyAlignment="1" applyFill="1" applyFont="1" applyNumberFormat="1">
      <alignment horizontal="center" shrinkToFit="0" textRotation="90" vertical="center" wrapText="0"/>
    </xf>
    <xf borderId="0" fillId="0" fontId="21" numFmtId="165" xfId="0" applyAlignment="1" applyFont="1" applyNumberFormat="1">
      <alignment horizontal="center" shrinkToFit="0" textRotation="90" vertical="center" wrapText="0"/>
    </xf>
    <xf borderId="0" fillId="0" fontId="2" numFmtId="0" xfId="0" applyAlignment="1" applyFont="1">
      <alignment horizontal="left" shrinkToFit="0" vertical="bottom" wrapText="1"/>
    </xf>
    <xf borderId="0" fillId="0" fontId="2" numFmtId="167" xfId="0" applyAlignment="1" applyFont="1" applyNumberFormat="1">
      <alignment shrinkToFit="0" vertical="bottom" wrapText="0"/>
    </xf>
    <xf borderId="4" fillId="0" fontId="16" numFmtId="0" xfId="0" applyAlignment="1" applyBorder="1" applyFont="1">
      <alignment horizontal="center" shrinkToFit="0" textRotation="90" vertical="center" wrapText="1"/>
    </xf>
    <xf borderId="5" fillId="4" fontId="16" numFmtId="0" xfId="0" applyAlignment="1" applyBorder="1" applyFill="1" applyFont="1">
      <alignment horizontal="center" shrinkToFit="0" textRotation="90" vertical="center" wrapText="1"/>
    </xf>
    <xf borderId="5" fillId="2" fontId="21" numFmtId="0" xfId="0" applyAlignment="1" applyBorder="1" applyFont="1">
      <alignment horizontal="center" shrinkToFit="0" textRotation="90" vertical="center" wrapText="1"/>
    </xf>
    <xf borderId="6" fillId="0" fontId="16" numFmtId="0" xfId="0" applyAlignment="1" applyBorder="1" applyFont="1">
      <alignment horizontal="center" shrinkToFit="0" textRotation="90" vertical="center" wrapText="1"/>
    </xf>
    <xf borderId="7" fillId="0" fontId="12" numFmtId="0" xfId="0" applyBorder="1" applyFont="1"/>
    <xf borderId="5" fillId="0" fontId="2" numFmtId="0" xfId="0" applyAlignment="1" applyBorder="1" applyFont="1">
      <alignment horizontal="center" shrinkToFit="0" textRotation="90" vertical="center" wrapText="1"/>
    </xf>
    <xf borderId="8" fillId="0" fontId="22" numFmtId="0" xfId="0" applyAlignment="1" applyBorder="1" applyFont="1">
      <alignment horizontal="center" shrinkToFit="0" textRotation="90" vertical="center" wrapText="1"/>
    </xf>
    <xf borderId="9" fillId="0" fontId="12" numFmtId="0" xfId="0" applyBorder="1" applyFont="1"/>
    <xf borderId="5" fillId="0" fontId="22" numFmtId="0" xfId="0" applyAlignment="1" applyBorder="1" applyFont="1">
      <alignment horizontal="center" shrinkToFit="0" textRotation="90" vertical="center" wrapText="1"/>
    </xf>
    <xf borderId="6" fillId="0" fontId="19" numFmtId="166" xfId="0" applyAlignment="1" applyBorder="1" applyFont="1" applyNumberFormat="1">
      <alignment horizontal="center" shrinkToFit="0" textRotation="90" vertical="center" wrapText="1"/>
    </xf>
    <xf borderId="10" fillId="4" fontId="21" numFmtId="0" xfId="0" applyAlignment="1" applyBorder="1" applyFont="1">
      <alignment horizontal="center" shrinkToFit="0" textRotation="90" vertical="center" wrapText="1"/>
    </xf>
    <xf borderId="4" fillId="5" fontId="23" numFmtId="0" xfId="0" applyAlignment="1" applyBorder="1" applyFill="1" applyFont="1">
      <alignment horizontal="center" shrinkToFit="0" textRotation="90" vertical="center" wrapText="1"/>
    </xf>
    <xf borderId="6" fillId="6" fontId="21" numFmtId="0" xfId="0" applyAlignment="1" applyBorder="1" applyFill="1" applyFont="1">
      <alignment horizontal="center" shrinkToFit="0" textRotation="90" vertical="center" wrapText="0"/>
    </xf>
    <xf borderId="11" fillId="7" fontId="23" numFmtId="0" xfId="0" applyAlignment="1" applyBorder="1" applyFill="1" applyFont="1">
      <alignment horizontal="center" shrinkToFit="0" textRotation="90" vertical="center" wrapText="1"/>
    </xf>
    <xf borderId="12" fillId="0" fontId="16" numFmtId="0" xfId="0" applyAlignment="1" applyBorder="1" applyFont="1">
      <alignment horizontal="center" shrinkToFit="0" textRotation="90" vertical="center" wrapText="1"/>
    </xf>
    <xf borderId="13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textRotation="90" vertical="center" wrapText="1"/>
    </xf>
    <xf borderId="14" fillId="8" fontId="16" numFmtId="0" xfId="0" applyAlignment="1" applyBorder="1" applyFill="1" applyFont="1">
      <alignment shrinkToFit="0" vertical="top" wrapText="0"/>
    </xf>
    <xf borderId="15" fillId="4" fontId="3" numFmtId="165" xfId="0" applyAlignment="1" applyBorder="1" applyFont="1" applyNumberFormat="1">
      <alignment horizontal="right" shrinkToFit="0" vertical="top" wrapText="0"/>
    </xf>
    <xf borderId="15" fillId="2" fontId="11" numFmtId="0" xfId="0" applyAlignment="1" applyBorder="1" applyFont="1">
      <alignment horizontal="center" readingOrder="0" shrinkToFit="0" vertical="top" wrapText="0"/>
    </xf>
    <xf borderId="16" fillId="9" fontId="24" numFmtId="0" xfId="0" applyAlignment="1" applyBorder="1" applyFill="1" applyFont="1">
      <alignment horizontal="center" readingOrder="0" shrinkToFit="0" vertical="center" wrapText="0"/>
    </xf>
    <xf borderId="17" fillId="0" fontId="12" numFmtId="0" xfId="0" applyBorder="1" applyFont="1"/>
    <xf borderId="15" fillId="3" fontId="16" numFmtId="165" xfId="0" applyAlignment="1" applyBorder="1" applyFont="1" applyNumberFormat="1">
      <alignment horizontal="right" shrinkToFit="0" vertical="top" wrapText="0"/>
    </xf>
    <xf borderId="18" fillId="0" fontId="12" numFmtId="0" xfId="0" applyBorder="1" applyFont="1"/>
    <xf borderId="19" fillId="0" fontId="12" numFmtId="0" xfId="0" applyBorder="1" applyFont="1"/>
    <xf borderId="20" fillId="0" fontId="25" numFmtId="165" xfId="0" applyAlignment="1" applyBorder="1" applyFont="1" applyNumberFormat="1">
      <alignment horizontal="center" shrinkToFit="0" textRotation="90" vertical="center" wrapText="0"/>
    </xf>
    <xf borderId="16" fillId="3" fontId="16" numFmtId="167" xfId="0" applyAlignment="1" applyBorder="1" applyFont="1" applyNumberFormat="1">
      <alignment horizontal="center" shrinkToFit="0" vertical="center" wrapText="0"/>
    </xf>
    <xf borderId="21" fillId="4" fontId="26" numFmtId="168" xfId="0" applyAlignment="1" applyBorder="1" applyFont="1" applyNumberFormat="1">
      <alignment horizontal="center" shrinkToFit="0" vertical="center" wrapText="0"/>
    </xf>
    <xf borderId="22" fillId="5" fontId="27" numFmtId="165" xfId="0" applyAlignment="1" applyBorder="1" applyFont="1" applyNumberFormat="1">
      <alignment horizontal="center" shrinkToFit="0" vertical="center" wrapText="0"/>
    </xf>
    <xf borderId="16" fillId="6" fontId="27" numFmtId="165" xfId="0" applyAlignment="1" applyBorder="1" applyFont="1" applyNumberFormat="1">
      <alignment horizontal="center" shrinkToFit="0" vertical="center" wrapText="0"/>
    </xf>
    <xf borderId="23" fillId="7" fontId="27" numFmtId="165" xfId="0" applyAlignment="1" applyBorder="1" applyFont="1" applyNumberFormat="1">
      <alignment horizontal="center" shrinkToFit="0" vertical="center" wrapText="0"/>
    </xf>
    <xf borderId="24" fillId="0" fontId="21" numFmtId="165" xfId="0" applyAlignment="1" applyBorder="1" applyFont="1" applyNumberFormat="1">
      <alignment horizontal="center" shrinkToFit="0" textRotation="90" vertical="center" wrapText="0"/>
    </xf>
    <xf borderId="25" fillId="0" fontId="12" numFmtId="0" xfId="0" applyBorder="1" applyFont="1"/>
    <xf borderId="26" fillId="8" fontId="2" numFmtId="0" xfId="0" applyAlignment="1" applyBorder="1" applyFont="1">
      <alignment shrinkToFit="0" vertical="top" wrapText="1"/>
    </xf>
    <xf borderId="20" fillId="4" fontId="3" numFmtId="165" xfId="0" applyAlignment="1" applyBorder="1" applyFont="1" applyNumberFormat="1">
      <alignment horizontal="right" shrinkToFit="0" vertical="top" wrapText="0"/>
    </xf>
    <xf borderId="20" fillId="2" fontId="11" numFmtId="0" xfId="0" applyAlignment="1" applyBorder="1" applyFont="1">
      <alignment horizontal="center" readingOrder="0" shrinkToFit="0" vertical="top" wrapText="0"/>
    </xf>
    <xf borderId="27" fillId="0" fontId="12" numFmtId="0" xfId="0" applyBorder="1" applyFont="1"/>
    <xf borderId="28" fillId="0" fontId="12" numFmtId="0" xfId="0" applyBorder="1" applyFont="1"/>
    <xf borderId="29" fillId="0" fontId="12" numFmtId="0" xfId="0" applyBorder="1" applyFont="1"/>
    <xf borderId="30" fillId="0" fontId="12" numFmtId="0" xfId="0" applyBorder="1" applyFont="1"/>
    <xf borderId="31" fillId="0" fontId="12" numFmtId="0" xfId="0" applyBorder="1" applyFont="1"/>
    <xf borderId="32" fillId="8" fontId="16" numFmtId="0" xfId="0" applyAlignment="1" applyBorder="1" applyFont="1">
      <alignment shrinkToFit="0" vertical="top" wrapText="0"/>
    </xf>
    <xf borderId="33" fillId="4" fontId="3" numFmtId="165" xfId="0" applyAlignment="1" applyBorder="1" applyFont="1" applyNumberFormat="1">
      <alignment horizontal="right" shrinkToFit="0" vertical="top" wrapText="0"/>
    </xf>
    <xf borderId="33" fillId="2" fontId="11" numFmtId="0" xfId="0" applyAlignment="1" applyBorder="1" applyFont="1">
      <alignment horizontal="center" readingOrder="0" shrinkToFit="0" vertical="top" wrapText="0"/>
    </xf>
    <xf borderId="34" fillId="0" fontId="12" numFmtId="0" xfId="0" applyBorder="1" applyFont="1"/>
    <xf borderId="35" fillId="0" fontId="12" numFmtId="0" xfId="0" applyBorder="1" applyFont="1"/>
    <xf borderId="33" fillId="3" fontId="16" numFmtId="165" xfId="0" applyAlignment="1" applyBorder="1" applyFont="1" applyNumberFormat="1">
      <alignment horizontal="right" shrinkToFit="0" vertical="top" wrapText="0"/>
    </xf>
    <xf borderId="36" fillId="0" fontId="12" numFmtId="0" xfId="0" applyBorder="1" applyFont="1"/>
    <xf borderId="37" fillId="0" fontId="12" numFmtId="0" xfId="0" applyBorder="1" applyFont="1"/>
    <xf borderId="38" fillId="0" fontId="12" numFmtId="0" xfId="0" applyBorder="1" applyFont="1"/>
    <xf borderId="39" fillId="0" fontId="12" numFmtId="0" xfId="0" applyBorder="1" applyFont="1"/>
    <xf borderId="40" fillId="0" fontId="12" numFmtId="0" xfId="0" applyBorder="1" applyFont="1"/>
    <xf borderId="41" fillId="0" fontId="12" numFmtId="0" xfId="0" applyBorder="1" applyFont="1"/>
    <xf borderId="0" fillId="0" fontId="16" numFmtId="0" xfId="0" applyAlignment="1" applyFont="1">
      <alignment shrinkToFit="0" vertical="top" wrapText="0"/>
    </xf>
    <xf borderId="42" fillId="3" fontId="20" numFmtId="165" xfId="0" applyAlignment="1" applyBorder="1" applyFont="1" applyNumberFormat="1">
      <alignment horizontal="center" shrinkToFit="0" textRotation="90" vertical="center" wrapText="0"/>
    </xf>
    <xf borderId="43" fillId="0" fontId="13" numFmtId="0" xfId="0" applyAlignment="1" applyBorder="1" applyFont="1">
      <alignment shrinkToFit="0" vertical="top" wrapText="0"/>
    </xf>
    <xf borderId="43" fillId="0" fontId="2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horizontal="center" shrinkToFit="0" textRotation="90" vertical="center" wrapText="1"/>
    </xf>
    <xf borderId="44" fillId="4" fontId="21" numFmtId="0" xfId="0" applyAlignment="1" applyBorder="1" applyFont="1">
      <alignment horizontal="center" shrinkToFit="0" textRotation="90" vertical="center" wrapText="1"/>
    </xf>
    <xf borderId="4" fillId="5" fontId="3" numFmtId="0" xfId="0" applyAlignment="1" applyBorder="1" applyFont="1">
      <alignment horizontal="center" shrinkToFit="0" textRotation="90" vertical="center" wrapText="1"/>
    </xf>
    <xf borderId="45" fillId="6" fontId="21" numFmtId="0" xfId="0" applyAlignment="1" applyBorder="1" applyFont="1">
      <alignment horizontal="center" shrinkToFit="0" textRotation="90" vertical="center" wrapText="0"/>
    </xf>
    <xf borderId="46" fillId="3" fontId="20" numFmtId="0" xfId="0" applyAlignment="1" applyBorder="1" applyFont="1">
      <alignment horizontal="center" shrinkToFit="0" textRotation="90" vertical="center" wrapText="1"/>
    </xf>
    <xf borderId="47" fillId="0" fontId="16" numFmtId="0" xfId="0" applyAlignment="1" applyBorder="1" applyFont="1">
      <alignment horizontal="center" shrinkToFit="0" textRotation="90" vertical="center" wrapText="1"/>
    </xf>
    <xf borderId="48" fillId="0" fontId="2" numFmtId="0" xfId="0" applyAlignment="1" applyBorder="1" applyFont="1">
      <alignment horizontal="left" shrinkToFit="0" vertical="center" wrapText="1"/>
    </xf>
    <xf borderId="33" fillId="4" fontId="28" numFmtId="165" xfId="0" applyAlignment="1" applyBorder="1" applyFont="1" applyNumberFormat="1">
      <alignment horizontal="right" readingOrder="0" shrinkToFit="0" vertical="top" wrapText="0"/>
    </xf>
    <xf borderId="33" fillId="2" fontId="29" numFmtId="0" xfId="0" applyAlignment="1" applyBorder="1" applyFont="1">
      <alignment horizontal="center" readingOrder="0" shrinkToFit="0" vertical="center" wrapText="0"/>
    </xf>
    <xf borderId="49" fillId="9" fontId="24" numFmtId="0" xfId="0" applyAlignment="1" applyBorder="1" applyFont="1">
      <alignment horizontal="center" readingOrder="0" shrinkToFit="0" vertical="center" wrapText="0"/>
    </xf>
    <xf borderId="50" fillId="0" fontId="12" numFmtId="0" xfId="0" applyBorder="1" applyFont="1"/>
    <xf borderId="33" fillId="3" fontId="16" numFmtId="165" xfId="0" applyAlignment="1" applyBorder="1" applyFont="1" applyNumberFormat="1">
      <alignment horizontal="right" shrinkToFit="0" vertical="center" wrapText="0"/>
    </xf>
    <xf borderId="33" fillId="0" fontId="25" numFmtId="165" xfId="0" applyAlignment="1" applyBorder="1" applyFont="1" applyNumberFormat="1">
      <alignment horizontal="center" shrinkToFit="0" textRotation="90" vertical="center" wrapText="0"/>
    </xf>
    <xf borderId="49" fillId="3" fontId="16" numFmtId="167" xfId="0" applyAlignment="1" applyBorder="1" applyFont="1" applyNumberFormat="1">
      <alignment horizontal="center" shrinkToFit="0" vertical="center" wrapText="0"/>
    </xf>
    <xf borderId="51" fillId="4" fontId="26" numFmtId="168" xfId="0" applyAlignment="1" applyBorder="1" applyFont="1" applyNumberFormat="1">
      <alignment horizontal="center" shrinkToFit="0" vertical="center" wrapText="0"/>
    </xf>
    <xf borderId="32" fillId="5" fontId="27" numFmtId="165" xfId="0" applyAlignment="1" applyBorder="1" applyFont="1" applyNumberFormat="1">
      <alignment horizontal="center" shrinkToFit="0" vertical="center" wrapText="0"/>
    </xf>
    <xf borderId="52" fillId="6" fontId="27" numFmtId="165" xfId="0" applyAlignment="1" applyBorder="1" applyFont="1" applyNumberFormat="1">
      <alignment horizontal="center" shrinkToFit="0" vertical="center" wrapText="0"/>
    </xf>
    <xf borderId="53" fillId="0" fontId="12" numFmtId="0" xfId="0" applyBorder="1" applyFont="1"/>
    <xf borderId="12" fillId="0" fontId="21" numFmtId="165" xfId="0" applyAlignment="1" applyBorder="1" applyFont="1" applyNumberFormat="1">
      <alignment horizontal="center" shrinkToFit="0" textRotation="90" vertical="center" wrapText="0"/>
    </xf>
    <xf borderId="54" fillId="0" fontId="12" numFmtId="0" xfId="0" applyBorder="1" applyFont="1"/>
    <xf borderId="0" fillId="0" fontId="2" numFmtId="0" xfId="0" applyAlignment="1" applyFont="1">
      <alignment shrinkToFit="0" vertical="center" wrapText="0"/>
    </xf>
    <xf borderId="0" fillId="0" fontId="20" numFmtId="165" xfId="0" applyAlignment="1" applyFont="1" applyNumberFormat="1">
      <alignment horizontal="center" shrinkToFit="0" textRotation="90" vertical="center" wrapText="0"/>
    </xf>
    <xf borderId="0" fillId="0" fontId="30" numFmtId="0" xfId="0" applyAlignment="1" applyFont="1">
      <alignment shrinkToFit="0" vertical="bottom" wrapText="0"/>
    </xf>
    <xf borderId="0" fillId="0" fontId="31" numFmtId="0" xfId="0" applyAlignment="1" applyFont="1">
      <alignment shrinkToFit="0" vertical="top" wrapText="0"/>
    </xf>
    <xf borderId="0" fillId="0" fontId="16" numFmtId="169" xfId="0" applyAlignment="1" applyFont="1" applyNumberFormat="1">
      <alignment horizontal="right" shrinkToFit="0" vertical="top" wrapText="1"/>
    </xf>
    <xf borderId="0" fillId="0" fontId="17" numFmtId="0" xfId="0" applyAlignment="1" applyFont="1">
      <alignment horizontal="center" shrinkToFit="0" vertical="top" wrapText="1"/>
    </xf>
    <xf borderId="0" fillId="0" fontId="16" numFmtId="0" xfId="0" applyAlignment="1" applyFont="1">
      <alignment horizontal="center" shrinkToFit="0" vertical="top" wrapText="1"/>
    </xf>
    <xf borderId="0" fillId="0" fontId="22" numFmtId="169" xfId="0" applyAlignment="1" applyFont="1" applyNumberFormat="1">
      <alignment horizontal="center" shrinkToFit="0" vertical="center" wrapText="1"/>
    </xf>
    <xf borderId="0" fillId="0" fontId="19" numFmtId="166" xfId="0" applyAlignment="1" applyFont="1" applyNumberFormat="1">
      <alignment horizontal="center" shrinkToFit="0" vertical="top" wrapText="1"/>
    </xf>
    <xf borderId="0" fillId="0" fontId="32" numFmtId="0" xfId="0" applyAlignment="1" applyFont="1">
      <alignment horizontal="center" shrinkToFit="0" vertical="top" wrapText="0"/>
    </xf>
    <xf borderId="0" fillId="0" fontId="2" numFmtId="0" xfId="0" applyAlignment="1" applyFont="1">
      <alignment horizontal="center" shrinkToFit="0" vertical="top" wrapText="0"/>
    </xf>
    <xf borderId="0" fillId="0" fontId="20" numFmtId="169" xfId="0" applyAlignment="1" applyFont="1" applyNumberFormat="1">
      <alignment horizontal="center" shrinkToFit="0" textRotation="90" vertical="center" wrapText="1"/>
    </xf>
    <xf borderId="0" fillId="0" fontId="18" numFmtId="169" xfId="0" applyAlignment="1" applyFont="1" applyNumberFormat="1">
      <alignment horizontal="center" shrinkToFit="0" vertical="top" wrapText="1"/>
    </xf>
    <xf borderId="0" fillId="0" fontId="2" numFmtId="0" xfId="0" applyAlignment="1" applyFont="1">
      <alignment shrinkToFit="0" vertical="bottom" wrapText="1"/>
    </xf>
    <xf borderId="42" fillId="3" fontId="33" numFmtId="0" xfId="0" applyAlignment="1" applyBorder="1" applyFont="1">
      <alignment horizontal="left" shrinkToFit="0" vertical="bottom" wrapText="0"/>
    </xf>
    <xf borderId="0" fillId="0" fontId="34" numFmtId="0" xfId="0" applyAlignment="1" applyFont="1">
      <alignment readingOrder="0" shrinkToFit="0" vertical="top" wrapText="0"/>
    </xf>
    <xf borderId="4" fillId="0" fontId="2" numFmtId="0" xfId="0" applyAlignment="1" applyBorder="1" applyFont="1">
      <alignment horizontal="center" shrinkToFit="0" textRotation="90" vertical="center" wrapText="1"/>
    </xf>
    <xf borderId="8" fillId="3" fontId="22" numFmtId="0" xfId="0" applyAlignment="1" applyBorder="1" applyFont="1">
      <alignment horizontal="center" shrinkToFit="0" textRotation="90" vertical="center" wrapText="1"/>
    </xf>
    <xf borderId="5" fillId="3" fontId="22" numFmtId="0" xfId="0" applyAlignment="1" applyBorder="1" applyFont="1">
      <alignment horizontal="center" shrinkToFit="0" textRotation="90" vertical="center" wrapText="1"/>
    </xf>
    <xf borderId="4" fillId="5" fontId="21" numFmtId="0" xfId="0" applyAlignment="1" applyBorder="1" applyFont="1">
      <alignment horizontal="center" shrinkToFit="0" textRotation="90" vertical="center" wrapText="1"/>
    </xf>
    <xf borderId="0" fillId="0" fontId="20" numFmtId="0" xfId="0" applyAlignment="1" applyFont="1">
      <alignment horizontal="center" shrinkToFit="0" textRotation="90" vertical="center" wrapText="1"/>
    </xf>
    <xf borderId="55" fillId="3" fontId="16" numFmtId="0" xfId="0" applyAlignment="1" applyBorder="1" applyFont="1">
      <alignment horizontal="center" shrinkToFit="0" textRotation="90" vertical="center" wrapText="1"/>
    </xf>
    <xf borderId="48" fillId="3" fontId="2" numFmtId="0" xfId="0" applyAlignment="1" applyBorder="1" applyFont="1">
      <alignment horizontal="left" shrinkToFit="0" vertical="center" wrapText="1"/>
    </xf>
    <xf borderId="0" fillId="0" fontId="16" numFmtId="0" xfId="0" applyAlignment="1" applyFont="1">
      <alignment horizontal="center" shrinkToFit="0" textRotation="90" vertical="center" wrapText="1"/>
    </xf>
    <xf borderId="14" fillId="8" fontId="16" numFmtId="0" xfId="0" applyAlignment="1" applyBorder="1" applyFont="1">
      <alignment shrinkToFit="0" vertical="top" wrapText="1"/>
    </xf>
    <xf borderId="15" fillId="4" fontId="15" numFmtId="169" xfId="0" applyAlignment="1" applyBorder="1" applyFont="1" applyNumberFormat="1">
      <alignment horizontal="right" readingOrder="0" shrinkToFit="0" vertical="top" wrapText="1"/>
    </xf>
    <xf borderId="15" fillId="2" fontId="29" numFmtId="0" xfId="0" applyAlignment="1" applyBorder="1" applyFont="1">
      <alignment horizontal="center" shrinkToFit="0" vertical="top" wrapText="1"/>
    </xf>
    <xf borderId="16" fillId="9" fontId="24" numFmtId="0" xfId="0" applyAlignment="1" applyBorder="1" applyFont="1">
      <alignment horizontal="center" readingOrder="0" shrinkToFit="0" vertical="center" wrapText="1"/>
    </xf>
    <xf borderId="15" fillId="0" fontId="16" numFmtId="169" xfId="0" applyAlignment="1" applyBorder="1" applyFont="1" applyNumberFormat="1">
      <alignment horizontal="right" shrinkToFit="0" vertical="top" wrapText="1"/>
    </xf>
    <xf borderId="20" fillId="3" fontId="25" numFmtId="169" xfId="0" applyAlignment="1" applyBorder="1" applyFont="1" applyNumberFormat="1">
      <alignment horizontal="center" shrinkToFit="0" textRotation="90" vertical="center" wrapText="1"/>
    </xf>
    <xf borderId="16" fillId="0" fontId="16" numFmtId="167" xfId="0" applyAlignment="1" applyBorder="1" applyFont="1" applyNumberFormat="1">
      <alignment horizontal="center" shrinkToFit="0" vertical="center" wrapText="1"/>
    </xf>
    <xf borderId="56" fillId="4" fontId="35" numFmtId="168" xfId="0" applyAlignment="1" applyBorder="1" applyFont="1" applyNumberFormat="1">
      <alignment horizontal="center" shrinkToFit="0" vertical="center" wrapText="0"/>
    </xf>
    <xf borderId="26" fillId="5" fontId="27" numFmtId="165" xfId="0" applyAlignment="1" applyBorder="1" applyFont="1" applyNumberFormat="1">
      <alignment horizontal="center" shrinkToFit="0" vertical="center" wrapText="0"/>
    </xf>
    <xf borderId="57" fillId="6" fontId="27" numFmtId="165" xfId="0" applyAlignment="1" applyBorder="1" applyFont="1" applyNumberFormat="1">
      <alignment horizontal="center" shrinkToFit="0" vertical="center" wrapText="0"/>
    </xf>
    <xf borderId="46" fillId="3" fontId="36" numFmtId="169" xfId="0" applyAlignment="1" applyBorder="1" applyFont="1" applyNumberFormat="1">
      <alignment horizontal="center" shrinkToFit="0" textRotation="90" vertical="center" wrapText="1"/>
    </xf>
    <xf borderId="58" fillId="3" fontId="21" numFmtId="169" xfId="0" applyAlignment="1" applyBorder="1" applyFont="1" applyNumberFormat="1">
      <alignment horizontal="center" shrinkToFit="0" textRotation="90" vertical="center" wrapText="1"/>
    </xf>
    <xf borderId="59" fillId="0" fontId="12" numFmtId="0" xfId="0" applyBorder="1" applyFont="1"/>
    <xf borderId="60" fillId="0" fontId="12" numFmtId="0" xfId="0" applyBorder="1" applyFont="1"/>
    <xf borderId="61" fillId="0" fontId="12" numFmtId="0" xfId="0" applyBorder="1" applyFont="1"/>
    <xf borderId="15" fillId="4" fontId="37" numFmtId="169" xfId="0" applyAlignment="1" applyBorder="1" applyFont="1" applyNumberFormat="1">
      <alignment horizontal="right" shrinkToFit="0" vertical="top" wrapText="1"/>
    </xf>
    <xf borderId="14" fillId="8" fontId="16" numFmtId="0" xfId="0" applyAlignment="1" applyBorder="1" applyFont="1">
      <alignment shrinkToFit="0" vertical="bottom" wrapText="1"/>
    </xf>
    <xf borderId="15" fillId="4" fontId="15" numFmtId="169" xfId="0" applyAlignment="1" applyBorder="1" applyFont="1" applyNumberFormat="1">
      <alignment horizontal="right" readingOrder="0" shrinkToFit="0" vertical="bottom" wrapText="1"/>
    </xf>
    <xf borderId="15" fillId="2" fontId="29" numFmtId="0" xfId="0" applyAlignment="1" applyBorder="1" applyFont="1">
      <alignment horizontal="center" shrinkToFit="0" vertical="bottom" wrapText="1"/>
    </xf>
    <xf borderId="26" fillId="8" fontId="3" numFmtId="0" xfId="0" applyAlignment="1" applyBorder="1" applyFont="1">
      <alignment shrinkToFit="0" vertical="bottom" wrapText="1"/>
    </xf>
    <xf borderId="20" fillId="4" fontId="15" numFmtId="169" xfId="0" applyAlignment="1" applyBorder="1" applyFont="1" applyNumberFormat="1">
      <alignment horizontal="right" readingOrder="0" shrinkToFit="0" vertical="bottom" wrapText="1"/>
    </xf>
    <xf borderId="20" fillId="2" fontId="29" numFmtId="0" xfId="0" applyAlignment="1" applyBorder="1" applyFont="1">
      <alignment horizontal="center" shrinkToFit="0" vertical="bottom" wrapText="1"/>
    </xf>
    <xf borderId="20" fillId="0" fontId="16" numFmtId="169" xfId="0" applyAlignment="1" applyBorder="1" applyFont="1" applyNumberFormat="1">
      <alignment horizontal="right" shrinkToFit="0" vertical="top" wrapText="1"/>
    </xf>
    <xf borderId="32" fillId="8" fontId="3" numFmtId="0" xfId="0" applyAlignment="1" applyBorder="1" applyFont="1">
      <alignment shrinkToFit="0" vertical="bottom" wrapText="1"/>
    </xf>
    <xf borderId="62" fillId="4" fontId="15" numFmtId="169" xfId="0" applyAlignment="1" applyBorder="1" applyFont="1" applyNumberFormat="1">
      <alignment horizontal="right" readingOrder="0" shrinkToFit="0" vertical="bottom" wrapText="1"/>
    </xf>
    <xf borderId="62" fillId="2" fontId="29" numFmtId="0" xfId="0" applyAlignment="1" applyBorder="1" applyFont="1">
      <alignment horizontal="center" shrinkToFit="0" vertical="bottom" wrapText="1"/>
    </xf>
    <xf borderId="33" fillId="0" fontId="16" numFmtId="169" xfId="0" applyAlignment="1" applyBorder="1" applyFont="1" applyNumberFormat="1">
      <alignment horizontal="right" shrinkToFit="0" vertical="top" wrapText="1"/>
    </xf>
    <xf borderId="63" fillId="0" fontId="12" numFmtId="0" xfId="0" applyBorder="1" applyFont="1"/>
    <xf borderId="64" fillId="0" fontId="12" numFmtId="0" xfId="0" applyBorder="1" applyFont="1"/>
    <xf borderId="0" fillId="3" fontId="36" numFmtId="169" xfId="0" applyAlignment="1" applyFont="1" applyNumberFormat="1">
      <alignment horizontal="center" shrinkToFit="0" textRotation="90" vertical="center" wrapText="1"/>
    </xf>
    <xf borderId="65" fillId="0" fontId="12" numFmtId="0" xfId="0" applyBorder="1" applyFont="1"/>
    <xf borderId="0" fillId="3" fontId="33" numFmtId="0" xfId="0" applyAlignment="1" applyFont="1">
      <alignment horizontal="left" shrinkToFit="0" vertical="bottom" wrapText="0"/>
    </xf>
    <xf borderId="0" fillId="0" fontId="16" numFmtId="0" xfId="0" applyAlignment="1" applyFont="1">
      <alignment shrinkToFit="0" vertical="top" wrapText="1"/>
    </xf>
    <xf borderId="0" fillId="0" fontId="38" numFmtId="0" xfId="0" applyAlignment="1" applyFont="1">
      <alignment shrinkToFit="0" vertical="bottom" wrapText="0"/>
    </xf>
    <xf borderId="0" fillId="0" fontId="38" numFmtId="169" xfId="0" applyAlignment="1" applyFont="1" applyNumberFormat="1">
      <alignment vertical="bottom"/>
    </xf>
    <xf borderId="0" fillId="0" fontId="38" numFmtId="0" xfId="0" applyAlignment="1" applyFont="1">
      <alignment vertical="bottom"/>
    </xf>
    <xf borderId="0" fillId="0" fontId="38" numFmtId="0" xfId="0" applyAlignment="1" applyFont="1">
      <alignment shrinkToFit="0" vertical="bottom" wrapText="0"/>
    </xf>
    <xf borderId="4" fillId="0" fontId="2" numFmtId="0" xfId="0" applyAlignment="1" applyBorder="1" applyFont="1">
      <alignment horizontal="center" readingOrder="0" shrinkToFit="0" textRotation="90" vertical="center" wrapText="1"/>
    </xf>
    <xf borderId="12" fillId="3" fontId="16" numFmtId="0" xfId="0" applyAlignment="1" applyBorder="1" applyFont="1">
      <alignment horizontal="center" shrinkToFit="0" textRotation="90" vertical="center" wrapText="1"/>
    </xf>
    <xf borderId="48" fillId="0" fontId="2" numFmtId="0" xfId="0" applyAlignment="1" applyBorder="1" applyFont="1">
      <alignment horizontal="center" shrinkToFit="0" vertical="center" wrapText="1"/>
    </xf>
    <xf borderId="14" fillId="8" fontId="2" numFmtId="0" xfId="0" applyAlignment="1" applyBorder="1" applyFont="1">
      <alignment readingOrder="0" shrinkToFit="0" vertical="top" wrapText="1"/>
    </xf>
    <xf borderId="15" fillId="2" fontId="29" numFmtId="0" xfId="0" applyAlignment="1" applyBorder="1" applyFont="1">
      <alignment horizontal="center" readingOrder="0" shrinkToFit="0" vertical="top" wrapText="1"/>
    </xf>
    <xf borderId="56" fillId="4" fontId="39" numFmtId="168" xfId="0" applyAlignment="1" applyBorder="1" applyFont="1" applyNumberFormat="1">
      <alignment horizontal="center" shrinkToFit="0" vertical="center" wrapText="0"/>
    </xf>
    <xf borderId="66" fillId="6" fontId="27" numFmtId="165" xfId="0" applyAlignment="1" applyBorder="1" applyFont="1" applyNumberFormat="1">
      <alignment horizontal="center" shrinkToFit="0" vertical="center" wrapText="0"/>
    </xf>
    <xf borderId="42" fillId="3" fontId="20" numFmtId="169" xfId="0" applyAlignment="1" applyBorder="1" applyFont="1" applyNumberFormat="1">
      <alignment horizontal="center" shrinkToFit="0" textRotation="90" vertical="center" wrapText="1"/>
    </xf>
    <xf borderId="24" fillId="3" fontId="21" numFmtId="169" xfId="0" applyAlignment="1" applyBorder="1" applyFont="1" applyNumberFormat="1">
      <alignment horizontal="center" shrinkToFit="0" textRotation="90" vertical="center" wrapText="1"/>
    </xf>
    <xf borderId="67" fillId="0" fontId="12" numFmtId="0" xfId="0" applyBorder="1" applyFont="1"/>
    <xf borderId="68" fillId="4" fontId="15" numFmtId="169" xfId="0" applyAlignment="1" applyBorder="1" applyFont="1" applyNumberFormat="1">
      <alignment horizontal="right" readingOrder="0" shrinkToFit="0" vertical="top" wrapText="1"/>
    </xf>
    <xf borderId="68" fillId="2" fontId="29" numFmtId="0" xfId="0" applyAlignment="1" applyBorder="1" applyFont="1">
      <alignment horizontal="center" shrinkToFit="0" vertical="top" wrapText="1"/>
    </xf>
    <xf borderId="68" fillId="2" fontId="29" numFmtId="0" xfId="0" applyAlignment="1" applyBorder="1" applyFont="1">
      <alignment horizontal="center" readingOrder="0" shrinkToFit="0" vertical="top" wrapText="1"/>
    </xf>
    <xf borderId="32" fillId="8" fontId="2" numFmtId="0" xfId="0" applyAlignment="1" applyBorder="1" applyFont="1">
      <alignment readingOrder="0" shrinkToFit="0" vertical="top" wrapText="1"/>
    </xf>
    <xf borderId="33" fillId="4" fontId="15" numFmtId="170" xfId="0" applyAlignment="1" applyBorder="1" applyFont="1" applyNumberFormat="1">
      <alignment horizontal="right" readingOrder="0" shrinkToFit="0" vertical="top" wrapText="1"/>
    </xf>
    <xf borderId="33" fillId="2" fontId="29" numFmtId="0" xfId="0" applyAlignment="1" applyBorder="1" applyFont="1">
      <alignment horizontal="center" readingOrder="0" shrinkToFit="0" vertical="top" wrapText="1"/>
    </xf>
    <xf borderId="69" fillId="0" fontId="12" numFmtId="0" xfId="0" applyBorder="1" applyFont="1"/>
    <xf borderId="0" fillId="0" fontId="40" numFmtId="0" xfId="0" applyFont="1"/>
    <xf borderId="0" fillId="0" fontId="41" numFmtId="0" xfId="0" applyAlignment="1" applyFont="1">
      <alignment horizontal="left" vertical="top"/>
    </xf>
    <xf borderId="0" fillId="0" fontId="42" numFmtId="0" xfId="0" applyAlignment="1" applyFont="1">
      <alignment horizontal="left" vertical="top"/>
    </xf>
    <xf borderId="0" fillId="0" fontId="42" numFmtId="0" xfId="0" applyAlignment="1" applyFont="1">
      <alignment horizontal="center" vertical="top"/>
    </xf>
    <xf borderId="0" fillId="0" fontId="42" numFmtId="0" xfId="0" applyAlignment="1" applyFont="1">
      <alignment horizontal="left" vertical="bottom"/>
    </xf>
    <xf borderId="0" fillId="0" fontId="41" numFmtId="0" xfId="0" applyAlignment="1" applyFont="1">
      <alignment horizontal="left" readingOrder="0" vertical="top"/>
    </xf>
    <xf borderId="0" fillId="0" fontId="34" numFmtId="0" xfId="0" applyAlignment="1" applyFont="1">
      <alignment horizontal="left" readingOrder="0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34" numFmtId="0" xfId="0" applyAlignment="1" applyFont="1">
      <alignment horizontal="center" shrinkToFit="0" vertical="center" wrapText="1"/>
    </xf>
    <xf borderId="1" fillId="2" fontId="29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shrinkToFit="0" textRotation="90" vertical="center" wrapText="0"/>
    </xf>
    <xf borderId="15" fillId="4" fontId="16" numFmtId="0" xfId="0" applyAlignment="1" applyBorder="1" applyFont="1">
      <alignment horizontal="center" shrinkToFit="0" textRotation="90" vertical="center" wrapText="0"/>
    </xf>
    <xf borderId="15" fillId="2" fontId="21" numFmtId="0" xfId="0" applyAlignment="1" applyBorder="1" applyFont="1">
      <alignment horizontal="center" shrinkToFit="0" textRotation="90" vertical="center" wrapText="0"/>
    </xf>
    <xf borderId="1" fillId="0" fontId="16" numFmtId="0" xfId="0" applyAlignment="1" applyBorder="1" applyFont="1">
      <alignment horizontal="center" shrinkToFit="0" textRotation="90" vertical="center" wrapText="0"/>
    </xf>
    <xf borderId="15" fillId="0" fontId="16" numFmtId="0" xfId="0" applyAlignment="1" applyBorder="1" applyFont="1">
      <alignment horizontal="center" shrinkToFit="0" textRotation="90" vertical="center" wrapText="0"/>
    </xf>
    <xf borderId="16" fillId="3" fontId="44" numFmtId="0" xfId="0" applyAlignment="1" applyBorder="1" applyFont="1">
      <alignment horizontal="center" shrinkToFit="0" textRotation="90" vertical="center" wrapText="0"/>
    </xf>
    <xf borderId="15" fillId="3" fontId="44" numFmtId="0" xfId="0" applyAlignment="1" applyBorder="1" applyFont="1">
      <alignment horizontal="center" shrinkToFit="0" textRotation="90" vertical="center" wrapText="0"/>
    </xf>
    <xf borderId="70" fillId="4" fontId="21" numFmtId="0" xfId="0" applyAlignment="1" applyBorder="1" applyFont="1">
      <alignment horizontal="center" shrinkToFit="0" textRotation="90" vertical="center" wrapText="0"/>
    </xf>
    <xf borderId="70" fillId="0" fontId="37" numFmtId="0" xfId="0" applyAlignment="1" applyBorder="1" applyFont="1">
      <alignment horizontal="center" shrinkToFit="0" textRotation="90" vertical="center" wrapText="0"/>
    </xf>
    <xf borderId="15" fillId="3" fontId="16" numFmtId="0" xfId="0" applyAlignment="1" applyBorder="1" applyFont="1">
      <alignment horizontal="center" shrinkToFit="0" textRotation="90" vertical="center" wrapText="0"/>
    </xf>
    <xf borderId="17" fillId="0" fontId="2" numFmtId="0" xfId="0" applyAlignment="1" applyBorder="1" applyFont="1">
      <alignment horizontal="center" shrinkToFit="0" vertical="center" wrapText="1"/>
    </xf>
    <xf borderId="14" fillId="8" fontId="2" numFmtId="0" xfId="0" applyAlignment="1" applyBorder="1" applyFont="1">
      <alignment horizontal="left" shrinkToFit="0" vertical="top" wrapText="1"/>
    </xf>
    <xf borderId="15" fillId="4" fontId="21" numFmtId="170" xfId="0" applyAlignment="1" applyBorder="1" applyFont="1" applyNumberFormat="1">
      <alignment horizontal="right" vertical="top"/>
    </xf>
    <xf borderId="15" fillId="2" fontId="29" numFmtId="0" xfId="0" applyAlignment="1" applyBorder="1" applyFont="1">
      <alignment horizontal="center" readingOrder="0" vertical="center"/>
    </xf>
    <xf borderId="71" fillId="9" fontId="24" numFmtId="0" xfId="0" applyAlignment="1" applyBorder="1" applyFont="1">
      <alignment horizontal="center" readingOrder="0" vertical="center"/>
    </xf>
    <xf borderId="71" fillId="0" fontId="12" numFmtId="0" xfId="0" applyBorder="1" applyFont="1"/>
    <xf borderId="15" fillId="0" fontId="16" numFmtId="171" xfId="0" applyAlignment="1" applyBorder="1" applyFont="1" applyNumberFormat="1">
      <alignment horizontal="center" vertical="center"/>
    </xf>
    <xf borderId="72" fillId="0" fontId="12" numFmtId="0" xfId="0" applyBorder="1" applyFont="1"/>
    <xf borderId="73" fillId="0" fontId="12" numFmtId="0" xfId="0" applyBorder="1" applyFont="1"/>
    <xf borderId="71" fillId="3" fontId="25" numFmtId="171" xfId="0" applyAlignment="1" applyBorder="1" applyFont="1" applyNumberFormat="1">
      <alignment horizontal="center" textRotation="90" vertical="center"/>
    </xf>
    <xf borderId="74" fillId="3" fontId="45" numFmtId="167" xfId="0" applyAlignment="1" applyBorder="1" applyFont="1" applyNumberFormat="1">
      <alignment horizontal="center" vertical="center"/>
    </xf>
    <xf borderId="1" fillId="4" fontId="46" numFmtId="0" xfId="0" applyAlignment="1" applyBorder="1" applyFont="1">
      <alignment horizontal="center" vertical="center"/>
    </xf>
    <xf borderId="75" fillId="5" fontId="46" numFmtId="172" xfId="0" applyAlignment="1" applyBorder="1" applyFont="1" applyNumberFormat="1">
      <alignment horizontal="center" vertical="center"/>
    </xf>
    <xf borderId="3" fillId="6" fontId="27" numFmtId="171" xfId="0" applyAlignment="1" applyBorder="1" applyFont="1" applyNumberFormat="1">
      <alignment horizontal="center" vertical="center"/>
    </xf>
    <xf borderId="71" fillId="3" fontId="47" numFmtId="171" xfId="0" applyAlignment="1" applyBorder="1" applyFont="1" applyNumberFormat="1">
      <alignment horizontal="center" vertical="center"/>
    </xf>
    <xf borderId="15" fillId="3" fontId="3" numFmtId="171" xfId="0" applyAlignment="1" applyBorder="1" applyFont="1" applyNumberFormat="1">
      <alignment horizontal="center" textRotation="90" vertical="center"/>
    </xf>
    <xf borderId="0" fillId="0" fontId="42" numFmtId="0" xfId="0" applyAlignment="1" applyFont="1">
      <alignment horizontal="right" vertical="top"/>
    </xf>
    <xf borderId="0" fillId="0" fontId="42" numFmtId="0" xfId="0" applyAlignment="1" applyFont="1">
      <alignment horizontal="center"/>
    </xf>
    <xf borderId="0" fillId="0" fontId="48" numFmtId="0" xfId="0" applyAlignment="1" applyFont="1">
      <alignment horizontal="left" vertical="bottom"/>
    </xf>
    <xf borderId="0" fillId="0" fontId="49" numFmtId="0" xfId="0" applyAlignment="1" applyFont="1">
      <alignment shrinkToFit="0" vertical="top" wrapText="0"/>
    </xf>
    <xf borderId="0" fillId="0" fontId="50" numFmtId="0" xfId="0" applyAlignment="1" applyFont="1">
      <alignment horizontal="left" shrinkToFit="0" vertical="center" wrapText="1"/>
    </xf>
    <xf borderId="0" fillId="0" fontId="51" numFmtId="0" xfId="0" applyAlignment="1" applyFont="1">
      <alignment horizontal="center" shrinkToFit="0" vertical="bottom" wrapText="1"/>
    </xf>
    <xf borderId="0" fillId="0" fontId="49" numFmtId="0" xfId="0" applyAlignment="1" applyFont="1">
      <alignment shrinkToFit="0" vertical="bottom" wrapText="0"/>
    </xf>
    <xf borderId="5" fillId="2" fontId="3" numFmtId="0" xfId="0" applyAlignment="1" applyBorder="1" applyFont="1">
      <alignment horizontal="center" shrinkToFit="0" textRotation="90" vertical="center" wrapText="1"/>
    </xf>
    <xf borderId="6" fillId="0" fontId="2" numFmtId="0" xfId="0" applyAlignment="1" applyBorder="1" applyFont="1">
      <alignment horizontal="center" shrinkToFit="0" textRotation="90" vertical="center" wrapText="1"/>
    </xf>
    <xf borderId="5" fillId="0" fontId="3" numFmtId="0" xfId="0" applyAlignment="1" applyBorder="1" applyFont="1">
      <alignment horizontal="center" shrinkToFit="0" textRotation="90" vertical="center" wrapText="1"/>
    </xf>
    <xf borderId="76" fillId="3" fontId="22" numFmtId="0" xfId="0" applyAlignment="1" applyBorder="1" applyFont="1">
      <alignment horizontal="center" shrinkToFit="0" textRotation="90" vertical="center" wrapText="1"/>
    </xf>
    <xf borderId="7" fillId="3" fontId="22" numFmtId="0" xfId="0" applyAlignment="1" applyBorder="1" applyFont="1">
      <alignment horizontal="center" shrinkToFit="0" textRotation="90" vertical="center" wrapText="1"/>
    </xf>
    <xf borderId="5" fillId="0" fontId="19" numFmtId="166" xfId="0" applyAlignment="1" applyBorder="1" applyFont="1" applyNumberFormat="1">
      <alignment horizontal="center" shrinkToFit="0" textRotation="90" vertical="center" wrapText="1"/>
    </xf>
    <xf borderId="77" fillId="4" fontId="21" numFmtId="0" xfId="0" applyAlignment="1" applyBorder="1" applyFont="1">
      <alignment horizontal="center" shrinkToFit="0" textRotation="90" vertical="center" wrapText="1"/>
    </xf>
    <xf borderId="5" fillId="5" fontId="23" numFmtId="0" xfId="0" applyAlignment="1" applyBorder="1" applyFont="1">
      <alignment horizontal="center" shrinkToFit="0" textRotation="90" vertical="center" wrapText="1"/>
    </xf>
    <xf borderId="78" fillId="3" fontId="20" numFmtId="169" xfId="0" applyAlignment="1" applyBorder="1" applyFont="1" applyNumberFormat="1">
      <alignment horizontal="center" shrinkToFit="0" textRotation="90" vertical="center" wrapText="1"/>
    </xf>
    <xf borderId="79" fillId="0" fontId="2" numFmtId="0" xfId="0" applyAlignment="1" applyBorder="1" applyFont="1">
      <alignment horizontal="center" shrinkToFit="0" vertical="center" wrapText="1"/>
    </xf>
    <xf borderId="14" fillId="8" fontId="2" numFmtId="0" xfId="0" applyAlignment="1" applyBorder="1" applyFont="1">
      <alignment shrinkToFit="0" vertical="top" wrapText="1"/>
    </xf>
    <xf borderId="15" fillId="4" fontId="2" numFmtId="169" xfId="0" applyAlignment="1" applyBorder="1" applyFont="1" applyNumberFormat="1">
      <alignment horizontal="right" shrinkToFit="0" vertical="top" wrapText="1"/>
    </xf>
    <xf borderId="15" fillId="2" fontId="29" numFmtId="0" xfId="0" applyAlignment="1" applyBorder="1" applyFont="1">
      <alignment horizontal="center" shrinkToFit="0" vertical="center" wrapText="1"/>
    </xf>
    <xf borderId="17" fillId="3" fontId="25" numFmtId="169" xfId="0" applyAlignment="1" applyBorder="1" applyFont="1" applyNumberFormat="1">
      <alignment horizontal="center" shrinkToFit="0" textRotation="90" vertical="center" wrapText="1"/>
    </xf>
    <xf borderId="20" fillId="0" fontId="16" numFmtId="167" xfId="0" applyAlignment="1" applyBorder="1" applyFont="1" applyNumberFormat="1">
      <alignment horizontal="center" shrinkToFit="0" vertical="center" wrapText="1"/>
    </xf>
    <xf borderId="20" fillId="4" fontId="39" numFmtId="168" xfId="0" applyAlignment="1" applyBorder="1" applyFont="1" applyNumberFormat="1">
      <alignment horizontal="center" shrinkToFit="0" vertical="center" wrapText="0"/>
    </xf>
    <xf borderId="20" fillId="5" fontId="27" numFmtId="165" xfId="0" applyAlignment="1" applyBorder="1" applyFont="1" applyNumberFormat="1">
      <alignment horizontal="center" shrinkToFit="0" vertical="center" wrapText="0"/>
    </xf>
    <xf borderId="80" fillId="6" fontId="27" numFmtId="165" xfId="0" applyAlignment="1" applyBorder="1" applyFont="1" applyNumberFormat="1">
      <alignment horizontal="center" shrinkToFit="0" vertical="center" wrapText="0"/>
    </xf>
    <xf borderId="0" fillId="0" fontId="51" numFmtId="0" xfId="0" applyAlignment="1" applyFont="1">
      <alignment shrinkToFit="0" vertical="top" wrapText="1"/>
    </xf>
    <xf borderId="15" fillId="2" fontId="29" numFmtId="0" xfId="0" applyAlignment="1" applyBorder="1" applyFont="1">
      <alignment horizontal="center" readingOrder="0" shrinkToFit="0" vertical="center" wrapText="1"/>
    </xf>
    <xf borderId="81" fillId="0" fontId="12" numFmtId="0" xfId="0" applyBorder="1" applyFont="1"/>
    <xf borderId="0" fillId="0" fontId="52" numFmtId="0" xfId="0" applyAlignment="1" applyFont="1">
      <alignment horizontal="center" shrinkToFit="0" vertical="bottom" wrapText="0"/>
    </xf>
    <xf borderId="15" fillId="4" fontId="16" numFmtId="169" xfId="0" applyAlignment="1" applyBorder="1" applyFont="1" applyNumberFormat="1">
      <alignment horizontal="right" shrinkToFit="0" vertical="top" wrapText="1"/>
    </xf>
    <xf borderId="0" fillId="0" fontId="53" numFmtId="0" xfId="0" applyAlignment="1" applyFont="1">
      <alignment horizontal="center" shrinkToFit="0" vertical="bottom" wrapText="1"/>
    </xf>
    <xf borderId="26" fillId="8" fontId="16" numFmtId="0" xfId="0" applyAlignment="1" applyBorder="1" applyFont="1">
      <alignment shrinkToFit="0" vertical="top" wrapText="1"/>
    </xf>
    <xf borderId="20" fillId="4" fontId="16" numFmtId="169" xfId="0" applyAlignment="1" applyBorder="1" applyFont="1" applyNumberFormat="1">
      <alignment horizontal="right" shrinkToFit="0" vertical="top" wrapText="1"/>
    </xf>
    <xf borderId="20" fillId="2" fontId="29" numFmtId="0" xfId="0" applyAlignment="1" applyBorder="1" applyFont="1">
      <alignment horizontal="center" shrinkToFit="0" vertical="center" wrapText="1"/>
    </xf>
    <xf borderId="3" fillId="8" fontId="2" numFmtId="0" xfId="0" applyAlignment="1" applyBorder="1" applyFont="1">
      <alignment shrinkToFit="0" vertical="top" wrapText="1"/>
    </xf>
    <xf borderId="15" fillId="4" fontId="2" numFmtId="169" xfId="0" applyAlignment="1" applyBorder="1" applyFont="1" applyNumberFormat="1">
      <alignment horizontal="right" readingOrder="0" shrinkToFit="0" vertical="top" wrapText="1"/>
    </xf>
    <xf borderId="82" fillId="8" fontId="3" numFmtId="0" xfId="0" applyAlignment="1" applyBorder="1" applyFont="1">
      <alignment shrinkToFit="0" vertical="top" wrapText="1"/>
    </xf>
    <xf borderId="36" fillId="4" fontId="2" numFmtId="169" xfId="0" applyAlignment="1" applyBorder="1" applyFont="1" applyNumberFormat="1">
      <alignment horizontal="right" shrinkToFit="0" vertical="top" wrapText="1"/>
    </xf>
    <xf borderId="82" fillId="2" fontId="29" numFmtId="0" xfId="0" applyAlignment="1" applyBorder="1" applyFont="1">
      <alignment horizontal="center" shrinkToFit="0" vertical="center" wrapText="1"/>
    </xf>
    <xf borderId="82" fillId="0" fontId="12" numFmtId="0" xfId="0" applyBorder="1" applyFont="1"/>
    <xf borderId="74" fillId="0" fontId="12" numFmtId="0" xfId="0" applyBorder="1" applyFont="1"/>
    <xf borderId="0" fillId="3" fontId="20" numFmtId="169" xfId="0" applyAlignment="1" applyFont="1" applyNumberFormat="1">
      <alignment horizontal="center" shrinkToFit="0" textRotation="90" vertical="center" wrapText="1"/>
    </xf>
    <xf borderId="0" fillId="0" fontId="37" numFmtId="0" xfId="0" applyAlignment="1" applyFont="1">
      <alignment shrinkToFit="0" vertical="bottom" wrapText="0"/>
    </xf>
    <xf borderId="71" fillId="0" fontId="54" numFmtId="0" xfId="0" applyAlignment="1" applyBorder="1" applyFont="1">
      <alignment shrinkToFit="0" vertical="top" wrapText="0"/>
    </xf>
    <xf borderId="71" fillId="0" fontId="55" numFmtId="0" xfId="0" applyAlignment="1" applyBorder="1" applyFont="1">
      <alignment vertical="top"/>
    </xf>
    <xf borderId="71" fillId="0" fontId="55" numFmtId="0" xfId="0" applyAlignment="1" applyBorder="1" applyFont="1">
      <alignment vertical="bottom"/>
    </xf>
    <xf borderId="83" fillId="0" fontId="45" numFmtId="0" xfId="0" applyAlignment="1" applyBorder="1" applyFont="1">
      <alignment horizontal="center" shrinkToFit="0" textRotation="90" vertical="center" wrapText="1"/>
    </xf>
    <xf borderId="83" fillId="4" fontId="45" numFmtId="0" xfId="0" applyAlignment="1" applyBorder="1" applyFont="1">
      <alignment horizontal="center" shrinkToFit="0" textRotation="90" vertical="center" wrapText="1"/>
    </xf>
    <xf borderId="83" fillId="2" fontId="21" numFmtId="0" xfId="0" applyAlignment="1" applyBorder="1" applyFont="1">
      <alignment horizontal="center" shrinkToFit="0" textRotation="90" vertical="center" wrapText="1"/>
    </xf>
    <xf borderId="72" fillId="0" fontId="45" numFmtId="0" xfId="0" applyAlignment="1" applyBorder="1" applyFont="1">
      <alignment horizontal="center" shrinkToFit="0" textRotation="90" vertical="center" wrapText="1"/>
    </xf>
    <xf borderId="18" fillId="0" fontId="22" numFmtId="0" xfId="0" applyAlignment="1" applyBorder="1" applyFont="1">
      <alignment horizontal="center" shrinkToFit="0" textRotation="90" vertical="center" wrapText="1"/>
    </xf>
    <xf borderId="83" fillId="0" fontId="22" numFmtId="0" xfId="0" applyAlignment="1" applyBorder="1" applyFont="1">
      <alignment horizontal="center" shrinkToFit="0" textRotation="90" vertical="center" wrapText="1"/>
    </xf>
    <xf borderId="83" fillId="0" fontId="56" numFmtId="166" xfId="0" applyAlignment="1" applyBorder="1" applyFont="1" applyNumberFormat="1">
      <alignment horizontal="center" shrinkToFit="0" textRotation="90" vertical="center" wrapText="1"/>
    </xf>
    <xf borderId="83" fillId="4" fontId="57" numFmtId="0" xfId="0" applyAlignment="1" applyBorder="1" applyFont="1">
      <alignment horizontal="center" shrinkToFit="0" textRotation="90" vertical="center" wrapText="1"/>
    </xf>
    <xf borderId="83" fillId="5" fontId="57" numFmtId="0" xfId="0" applyAlignment="1" applyBorder="1" applyFont="1">
      <alignment horizontal="center" textRotation="90" vertical="center"/>
    </xf>
    <xf borderId="83" fillId="6" fontId="58" numFmtId="166" xfId="0" applyAlignment="1" applyBorder="1" applyFont="1" applyNumberFormat="1">
      <alignment horizontal="center" textRotation="90" vertical="center"/>
    </xf>
    <xf borderId="27" fillId="3" fontId="20" numFmtId="0" xfId="0" applyAlignment="1" applyBorder="1" applyFont="1">
      <alignment horizontal="center" shrinkToFit="0" textRotation="90" vertical="center" wrapText="1"/>
    </xf>
    <xf borderId="18" fillId="0" fontId="59" numFmtId="0" xfId="0" applyAlignment="1" applyBorder="1" applyFont="1">
      <alignment horizontal="center" shrinkToFit="0" vertical="center" wrapText="1"/>
    </xf>
    <xf borderId="15" fillId="8" fontId="59" numFmtId="0" xfId="0" applyAlignment="1" applyBorder="1" applyFont="1">
      <alignment shrinkToFit="0" vertical="top" wrapText="1"/>
    </xf>
    <xf borderId="15" fillId="4" fontId="58" numFmtId="165" xfId="0" applyAlignment="1" applyBorder="1" applyFont="1" applyNumberFormat="1">
      <alignment horizontal="right" vertical="top"/>
    </xf>
    <xf borderId="15" fillId="2" fontId="11" numFmtId="0" xfId="0" applyAlignment="1" applyBorder="1" applyFont="1">
      <alignment horizontal="center" vertical="center"/>
    </xf>
    <xf borderId="1" fillId="9" fontId="60" numFmtId="0" xfId="0" applyAlignment="1" applyBorder="1" applyFont="1">
      <alignment horizontal="center" vertical="center"/>
    </xf>
    <xf borderId="15" fillId="3" fontId="45" numFmtId="165" xfId="0" applyAlignment="1" applyBorder="1" applyFont="1" applyNumberFormat="1">
      <alignment horizontal="right" vertical="center"/>
    </xf>
    <xf borderId="15" fillId="0" fontId="25" numFmtId="165" xfId="0" applyAlignment="1" applyBorder="1" applyFont="1" applyNumberFormat="1">
      <alignment horizontal="center" textRotation="90" vertical="center"/>
    </xf>
    <xf borderId="15" fillId="3" fontId="45" numFmtId="167" xfId="0" applyAlignment="1" applyBorder="1" applyFont="1" applyNumberFormat="1">
      <alignment horizontal="center" vertical="center"/>
    </xf>
    <xf borderId="15" fillId="4" fontId="61" numFmtId="168" xfId="0" applyAlignment="1" applyBorder="1" applyFont="1" applyNumberFormat="1">
      <alignment horizontal="center" vertical="center"/>
    </xf>
    <xf borderId="15" fillId="5" fontId="60" numFmtId="165" xfId="0" applyAlignment="1" applyBorder="1" applyFont="1" applyNumberFormat="1">
      <alignment horizontal="center" vertical="center"/>
    </xf>
    <xf borderId="15" fillId="6" fontId="60" numFmtId="165" xfId="0" applyAlignment="1" applyBorder="1" applyFont="1" applyNumberFormat="1">
      <alignment horizontal="center" vertical="center"/>
    </xf>
    <xf borderId="83" fillId="0" fontId="12" numFmtId="0" xfId="0" applyBorder="1" applyFont="1"/>
    <xf borderId="15" fillId="0" fontId="57" numFmtId="165" xfId="0" applyAlignment="1" applyBorder="1" applyFont="1" applyNumberFormat="1">
      <alignment horizontal="center" vertical="center"/>
    </xf>
    <xf borderId="82" fillId="0" fontId="54" numFmtId="0" xfId="0" applyAlignment="1" applyBorder="1" applyFont="1">
      <alignment shrinkToFit="0" vertical="top" wrapText="0"/>
    </xf>
    <xf borderId="82" fillId="0" fontId="55" numFmtId="0" xfId="0" applyAlignment="1" applyBorder="1" applyFont="1">
      <alignment vertical="top"/>
    </xf>
    <xf borderId="82" fillId="0" fontId="55" numFmtId="0" xfId="0" applyAlignment="1" applyBorder="1" applyFont="1">
      <alignment vertical="bottom"/>
    </xf>
    <xf borderId="0" fillId="0" fontId="55" numFmtId="0" xfId="0" applyAlignment="1" applyFont="1">
      <alignment vertical="top"/>
    </xf>
    <xf borderId="84" fillId="0" fontId="55" numFmtId="0" xfId="0" applyAlignment="1" applyBorder="1" applyFont="1">
      <alignment vertical="top"/>
    </xf>
    <xf borderId="84" fillId="0" fontId="55" numFmtId="0" xfId="0" applyAlignment="1" applyBorder="1" applyFont="1">
      <alignment vertical="bottom"/>
    </xf>
    <xf borderId="85" fillId="0" fontId="59" numFmtId="0" xfId="0" applyAlignment="1" applyBorder="1" applyFont="1">
      <alignment horizontal="center" shrinkToFit="0" textRotation="90" vertical="center" wrapText="1"/>
    </xf>
    <xf borderId="86" fillId="4" fontId="45" numFmtId="0" xfId="0" applyAlignment="1" applyBorder="1" applyFont="1">
      <alignment horizontal="center" shrinkToFit="0" textRotation="90" vertical="center" wrapText="1"/>
    </xf>
    <xf borderId="87" fillId="2" fontId="57" numFmtId="0" xfId="0" applyAlignment="1" applyBorder="1" applyFont="1">
      <alignment horizontal="center" shrinkToFit="0" textRotation="90" vertical="center" wrapText="1"/>
    </xf>
    <xf borderId="87" fillId="3" fontId="55" numFmtId="0" xfId="0" applyAlignment="1" applyBorder="1" applyFont="1">
      <alignment textRotation="90" vertical="center"/>
    </xf>
    <xf borderId="87" fillId="0" fontId="12" numFmtId="0" xfId="0" applyBorder="1" applyFont="1"/>
    <xf borderId="88" fillId="0" fontId="45" numFmtId="0" xfId="0" applyAlignment="1" applyBorder="1" applyFont="1">
      <alignment horizontal="center" shrinkToFit="0" textRotation="90" vertical="center" wrapText="1"/>
    </xf>
    <xf borderId="86" fillId="0" fontId="55" numFmtId="0" xfId="0" applyAlignment="1" applyBorder="1" applyFont="1">
      <alignment textRotation="90" vertical="center"/>
    </xf>
    <xf borderId="87" fillId="0" fontId="55" numFmtId="0" xfId="0" applyAlignment="1" applyBorder="1" applyFont="1">
      <alignment textRotation="90" vertical="center"/>
    </xf>
    <xf borderId="89" fillId="0" fontId="56" numFmtId="166" xfId="0" applyAlignment="1" applyBorder="1" applyFont="1" applyNumberFormat="1">
      <alignment horizontal="center" shrinkToFit="0" textRotation="90" vertical="center" wrapText="1"/>
    </xf>
    <xf borderId="90" fillId="4" fontId="58" numFmtId="0" xfId="0" applyAlignment="1" applyBorder="1" applyFont="1">
      <alignment horizontal="center" shrinkToFit="0" textRotation="90" vertical="center" wrapText="1"/>
    </xf>
    <xf borderId="86" fillId="5" fontId="58" numFmtId="0" xfId="0" applyAlignment="1" applyBorder="1" applyFont="1">
      <alignment horizontal="center" shrinkToFit="0" textRotation="90" vertical="center" wrapText="1"/>
    </xf>
    <xf borderId="91" fillId="6" fontId="57" numFmtId="0" xfId="0" applyAlignment="1" applyBorder="1" applyFont="1">
      <alignment horizontal="center" textRotation="90" vertical="center"/>
    </xf>
    <xf borderId="0" fillId="3" fontId="36" numFmtId="0" xfId="0" applyAlignment="1" applyFont="1">
      <alignment horizontal="center" shrinkToFit="0" wrapText="1"/>
    </xf>
    <xf borderId="92" fillId="0" fontId="45" numFmtId="0" xfId="0" applyAlignment="1" applyBorder="1" applyFont="1">
      <alignment horizontal="center" shrinkToFit="0" wrapText="1"/>
    </xf>
    <xf borderId="93" fillId="0" fontId="59" numFmtId="0" xfId="0" applyAlignment="1" applyBorder="1" applyFont="1">
      <alignment horizontal="center" shrinkToFit="0" wrapText="1"/>
    </xf>
    <xf borderId="0" fillId="0" fontId="59" numFmtId="0" xfId="0" applyAlignment="1" applyFont="1">
      <alignment textRotation="90" vertical="center"/>
    </xf>
    <xf borderId="94" fillId="8" fontId="45" numFmtId="0" xfId="0" applyAlignment="1" applyBorder="1" applyFont="1">
      <alignment shrinkToFit="0" vertical="top" wrapText="1"/>
    </xf>
    <xf borderId="75" fillId="4" fontId="58" numFmtId="170" xfId="0" applyAlignment="1" applyBorder="1" applyFont="1" applyNumberFormat="1">
      <alignment horizontal="right" vertical="top"/>
    </xf>
    <xf borderId="62" fillId="2" fontId="29" numFmtId="0" xfId="0" applyAlignment="1" applyBorder="1" applyFont="1">
      <alignment horizontal="center" shrinkToFit="0" vertical="center" wrapText="1"/>
    </xf>
    <xf borderId="82" fillId="9" fontId="46" numFmtId="0" xfId="0" applyAlignment="1" applyBorder="1" applyFont="1">
      <alignment horizontal="center" vertical="center"/>
    </xf>
    <xf borderId="95" fillId="0" fontId="12" numFmtId="0" xfId="0" applyBorder="1" applyFont="1"/>
    <xf borderId="95" fillId="3" fontId="45" numFmtId="173" xfId="0" applyAlignment="1" applyBorder="1" applyFont="1" applyNumberFormat="1">
      <alignment horizontal="right" vertical="center"/>
    </xf>
    <xf borderId="82" fillId="0" fontId="55" numFmtId="173" xfId="0" applyBorder="1" applyFont="1" applyNumberFormat="1"/>
    <xf borderId="75" fillId="0" fontId="55" numFmtId="173" xfId="0" applyBorder="1" applyFont="1" applyNumberFormat="1"/>
    <xf borderId="82" fillId="0" fontId="25" numFmtId="173" xfId="0" applyAlignment="1" applyBorder="1" applyFont="1" applyNumberFormat="1">
      <alignment horizontal="center" textRotation="90" vertical="center"/>
    </xf>
    <xf borderId="74" fillId="4" fontId="39" numFmtId="168" xfId="0" applyAlignment="1" applyBorder="1" applyFont="1" applyNumberFormat="1">
      <alignment horizontal="center" vertical="center"/>
    </xf>
    <xf borderId="74" fillId="6" fontId="46" numFmtId="172" xfId="0" applyAlignment="1" applyBorder="1" applyFont="1" applyNumberFormat="1">
      <alignment horizontal="center" vertical="center"/>
    </xf>
    <xf borderId="0" fillId="3" fontId="20" numFmtId="0" xfId="0" applyAlignment="1" applyFont="1">
      <alignment horizontal="center"/>
    </xf>
    <xf borderId="92" fillId="0" fontId="57" numFmtId="173" xfId="0" applyAlignment="1" applyBorder="1" applyFont="1" applyNumberFormat="1">
      <alignment horizontal="center"/>
    </xf>
    <xf borderId="96" fillId="0" fontId="12" numFmtId="0" xfId="0" applyBorder="1" applyFont="1"/>
    <xf borderId="97" fillId="0" fontId="16" numFmtId="0" xfId="0" applyAlignment="1" applyBorder="1" applyFont="1">
      <alignment horizontal="center" shrinkToFit="0" textRotation="90" vertical="center" wrapText="1"/>
    </xf>
    <xf borderId="98" fillId="4" fontId="16" numFmtId="0" xfId="0" applyAlignment="1" applyBorder="1" applyFont="1">
      <alignment horizontal="center" shrinkToFit="0" textRotation="90" vertical="center" wrapText="1"/>
    </xf>
    <xf borderId="98" fillId="2" fontId="21" numFmtId="0" xfId="0" applyAlignment="1" applyBorder="1" applyFont="1">
      <alignment horizontal="center" shrinkToFit="0" textRotation="90" vertical="center" wrapText="1"/>
    </xf>
    <xf borderId="98" fillId="3" fontId="16" numFmtId="0" xfId="0" applyAlignment="1" applyBorder="1" applyFont="1">
      <alignment horizontal="center" shrinkToFit="0" textRotation="90" vertical="center" wrapText="1"/>
    </xf>
    <xf borderId="98" fillId="0" fontId="16" numFmtId="0" xfId="0" applyAlignment="1" applyBorder="1" applyFont="1">
      <alignment horizontal="center" shrinkToFit="0" textRotation="90" vertical="center" wrapText="1"/>
    </xf>
    <xf borderId="98" fillId="0" fontId="22" numFmtId="0" xfId="0" applyAlignment="1" applyBorder="1" applyFont="1">
      <alignment horizontal="center" shrinkToFit="0" textRotation="90" vertical="center" wrapText="1"/>
    </xf>
    <xf borderId="99" fillId="0" fontId="19" numFmtId="166" xfId="0" applyAlignment="1" applyBorder="1" applyFont="1" applyNumberFormat="1">
      <alignment horizontal="center" shrinkToFit="0" textRotation="90" vertical="center" wrapText="1"/>
    </xf>
    <xf borderId="100" fillId="4" fontId="21" numFmtId="0" xfId="0" applyAlignment="1" applyBorder="1" applyFont="1">
      <alignment horizontal="center" shrinkToFit="0" textRotation="90" vertical="center" wrapText="1"/>
    </xf>
    <xf borderId="101" fillId="10" fontId="21" numFmtId="0" xfId="0" applyAlignment="1" applyBorder="1" applyFill="1" applyFont="1">
      <alignment horizontal="center" shrinkToFit="0" textRotation="90" vertical="center" wrapText="1"/>
    </xf>
    <xf borderId="102" fillId="10" fontId="21" numFmtId="0" xfId="0" applyAlignment="1" applyBorder="1" applyFont="1">
      <alignment horizontal="center" shrinkToFit="0" textRotation="90" vertical="center" wrapText="0"/>
    </xf>
    <xf borderId="42" fillId="3" fontId="20" numFmtId="0" xfId="0" applyAlignment="1" applyBorder="1" applyFont="1">
      <alignment horizontal="center" shrinkToFit="0" textRotation="90" vertical="center" wrapText="1"/>
    </xf>
    <xf borderId="103" fillId="0" fontId="16" numFmtId="0" xfId="0" applyAlignment="1" applyBorder="1" applyFont="1">
      <alignment horizontal="center" shrinkToFit="0" textRotation="90" vertical="center" wrapText="1"/>
    </xf>
    <xf borderId="104" fillId="0" fontId="2" numFmtId="0" xfId="0" applyAlignment="1" applyBorder="1" applyFont="1">
      <alignment horizontal="center" shrinkToFit="0" vertical="bottom" wrapText="1"/>
    </xf>
    <xf borderId="105" fillId="8" fontId="16" numFmtId="0" xfId="0" applyAlignment="1" applyBorder="1" applyFont="1">
      <alignment shrinkToFit="0" vertical="center" wrapText="1"/>
    </xf>
    <xf borderId="106" fillId="4" fontId="16" numFmtId="0" xfId="0" applyAlignment="1" applyBorder="1" applyFont="1">
      <alignment horizontal="right" shrinkToFit="0" vertical="center" wrapText="0"/>
    </xf>
    <xf borderId="106" fillId="2" fontId="21" numFmtId="0" xfId="0" applyAlignment="1" applyBorder="1" applyFont="1">
      <alignment horizontal="center" shrinkToFit="0" vertical="center" wrapText="0"/>
    </xf>
    <xf borderId="106" fillId="9" fontId="21" numFmtId="0" xfId="0" applyAlignment="1" applyBorder="1" applyFont="1">
      <alignment horizontal="center" shrinkToFit="0" vertical="center" wrapText="0"/>
    </xf>
    <xf borderId="107" fillId="3" fontId="16" numFmtId="173" xfId="0" applyAlignment="1" applyBorder="1" applyFont="1" applyNumberFormat="1">
      <alignment horizontal="right" shrinkToFit="0" vertical="center" wrapText="0"/>
    </xf>
    <xf borderId="106" fillId="0" fontId="25" numFmtId="173" xfId="0" applyAlignment="1" applyBorder="1" applyFont="1" applyNumberFormat="1">
      <alignment horizontal="center" shrinkToFit="0" textRotation="90" vertical="center" wrapText="0"/>
    </xf>
    <xf borderId="107" fillId="3" fontId="16" numFmtId="167" xfId="0" applyAlignment="1" applyBorder="1" applyFont="1" applyNumberFormat="1">
      <alignment horizontal="center" shrinkToFit="0" vertical="center" wrapText="0"/>
    </xf>
    <xf borderId="107" fillId="4" fontId="21" numFmtId="168" xfId="0" applyAlignment="1" applyBorder="1" applyFont="1" applyNumberFormat="1">
      <alignment horizontal="center" shrinkToFit="0" vertical="center" wrapText="0"/>
    </xf>
    <xf borderId="108" fillId="10" fontId="6" numFmtId="172" xfId="0" applyAlignment="1" applyBorder="1" applyFont="1" applyNumberFormat="1">
      <alignment horizontal="center" shrinkToFit="0" vertical="center" wrapText="0"/>
    </xf>
    <xf borderId="109" fillId="10" fontId="6" numFmtId="172" xfId="0" applyAlignment="1" applyBorder="1" applyFont="1" applyNumberFormat="1">
      <alignment horizontal="center" shrinkToFit="0" vertical="center" wrapText="0"/>
    </xf>
    <xf borderId="42" fillId="3" fontId="20" numFmtId="0" xfId="0" applyAlignment="1" applyBorder="1" applyFont="1">
      <alignment horizontal="center" shrinkToFit="0" textRotation="90" vertical="center" wrapText="0"/>
    </xf>
    <xf borderId="110" fillId="0" fontId="21" numFmtId="173" xfId="0" applyAlignment="1" applyBorder="1" applyFont="1" applyNumberFormat="1">
      <alignment horizontal="center" shrinkToFit="0" textRotation="90" vertical="center" wrapText="0"/>
    </xf>
    <xf borderId="111" fillId="0" fontId="12" numFmtId="0" xfId="0" applyBorder="1" applyFont="1"/>
    <xf borderId="45" fillId="5" fontId="21" numFmtId="0" xfId="0" applyAlignment="1" applyBorder="1" applyFont="1">
      <alignment horizontal="center" shrinkToFit="0" textRotation="90" vertical="center" wrapText="0"/>
    </xf>
    <xf borderId="45" fillId="6" fontId="3" numFmtId="0" xfId="0" applyAlignment="1" applyBorder="1" applyFont="1">
      <alignment horizontal="center" shrinkToFit="0" textRotation="90" vertical="center" wrapText="0"/>
    </xf>
    <xf borderId="32" fillId="8" fontId="16" numFmtId="0" xfId="0" applyAlignment="1" applyBorder="1" applyFont="1">
      <alignment shrinkToFit="0" vertical="center" wrapText="1"/>
    </xf>
    <xf borderId="33" fillId="4" fontId="3" numFmtId="165" xfId="0" applyAlignment="1" applyBorder="1" applyFont="1" applyNumberFormat="1">
      <alignment horizontal="right" shrinkToFit="0" vertical="center" wrapText="0"/>
    </xf>
    <xf borderId="33" fillId="2" fontId="3" numFmtId="0" xfId="0" applyAlignment="1" applyBorder="1" applyFont="1">
      <alignment horizontal="center" shrinkToFit="0" vertical="center" wrapText="0"/>
    </xf>
    <xf borderId="33" fillId="9" fontId="16" numFmtId="0" xfId="0" applyAlignment="1" applyBorder="1" applyFont="1">
      <alignment horizontal="center" shrinkToFit="0" vertical="center" wrapText="0"/>
    </xf>
    <xf borderId="33" fillId="3" fontId="16" numFmtId="167" xfId="0" applyAlignment="1" applyBorder="1" applyFont="1" applyNumberFormat="1">
      <alignment horizontal="center" shrinkToFit="0" vertical="center" wrapText="0"/>
    </xf>
    <xf borderId="107" fillId="4" fontId="62" numFmtId="168" xfId="0" applyAlignment="1" applyBorder="1" applyFont="1" applyNumberFormat="1">
      <alignment horizontal="center" shrinkToFit="0" vertical="center" wrapText="0"/>
    </xf>
    <xf borderId="52" fillId="5" fontId="27" numFmtId="165" xfId="0" applyAlignment="1" applyBorder="1" applyFont="1" applyNumberForma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38200" cy="8382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20884"/>
    <pageSetUpPr fitToPage="1"/>
  </sheetPr>
  <sheetViews>
    <sheetView workbookViewId="0"/>
  </sheetViews>
  <sheetFormatPr customHeight="1" defaultColWidth="12.63" defaultRowHeight="15.0"/>
  <cols>
    <col customWidth="1" min="1" max="1" width="31.63"/>
    <col customWidth="1" min="2" max="2" width="9.25"/>
    <col customWidth="1" min="3" max="3" width="8.0"/>
    <col customWidth="1" min="4" max="5" width="8.13"/>
    <col customWidth="1" min="6" max="6" width="11.25"/>
    <col customWidth="1" min="7" max="8" width="7.75"/>
    <col customWidth="1" min="9" max="9" width="8.5"/>
    <col customWidth="1" min="10" max="10" width="10.13"/>
    <col customWidth="1" min="11" max="11" width="8.75"/>
    <col customWidth="1" min="12" max="12" width="14.38"/>
    <col customWidth="1" min="13" max="13" width="13.0"/>
    <col customWidth="1" min="14" max="14" width="12.88"/>
    <col customWidth="1" min="15" max="15" width="15.38"/>
    <col customWidth="1" min="16" max="16" width="16.25"/>
    <col customWidth="1" min="17" max="24" width="12.25"/>
    <col customWidth="1" min="25" max="25" width="9.88"/>
    <col customWidth="1" min="26" max="29" width="10.0"/>
    <col customWidth="1" min="30" max="37" width="14.38"/>
  </cols>
  <sheetData>
    <row r="1" ht="23.25" customHeight="1">
      <c r="A1" s="1" t="s">
        <v>0</v>
      </c>
      <c r="N1" s="2"/>
      <c r="O1" s="3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>
      <c r="A2" s="4" t="s">
        <v>2</v>
      </c>
      <c r="N2" s="2"/>
      <c r="O2" s="5">
        <f>TODAY()</f>
        <v>45016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ht="18.75" customHeight="1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ht="22.5" customHeight="1">
      <c r="A5" s="9"/>
      <c r="B5" s="10"/>
      <c r="C5" s="11"/>
      <c r="D5" s="10"/>
      <c r="E5" s="10"/>
      <c r="F5" s="10"/>
      <c r="G5" s="2"/>
      <c r="H5" s="2"/>
      <c r="I5" s="2"/>
      <c r="J5" s="12" t="s">
        <v>4</v>
      </c>
      <c r="K5" s="13"/>
      <c r="L5" s="14"/>
      <c r="M5" s="14"/>
      <c r="N5" s="14"/>
      <c r="O5" s="14"/>
      <c r="P5" s="1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ht="22.5" customHeight="1">
      <c r="A6" s="9" t="s">
        <v>5</v>
      </c>
      <c r="B6" s="10"/>
      <c r="C6" s="11"/>
      <c r="D6" s="10"/>
      <c r="E6" s="10"/>
      <c r="F6" s="10"/>
      <c r="G6" s="2"/>
      <c r="H6" s="2"/>
      <c r="I6" s="2"/>
      <c r="J6" s="16"/>
      <c r="K6" s="16"/>
      <c r="L6" s="16"/>
      <c r="M6" s="16"/>
      <c r="N6" s="16"/>
      <c r="O6" s="16"/>
      <c r="P6" s="1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ht="23.25" customHeight="1">
      <c r="A7" s="17" t="s">
        <v>6</v>
      </c>
      <c r="B7" s="10"/>
      <c r="C7" s="11"/>
      <c r="D7" s="10"/>
      <c r="E7" s="10"/>
      <c r="F7" s="10"/>
      <c r="G7" s="2"/>
      <c r="H7" s="2"/>
      <c r="I7" s="2"/>
      <c r="J7" s="16"/>
      <c r="K7" s="16"/>
      <c r="L7" s="16"/>
      <c r="M7" s="16"/>
      <c r="N7" s="16"/>
      <c r="O7" s="16"/>
      <c r="P7" s="1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ht="18.0" customHeight="1">
      <c r="A8" s="18" t="s">
        <v>7</v>
      </c>
      <c r="B8" s="10"/>
      <c r="C8" s="11"/>
      <c r="D8" s="10"/>
      <c r="E8" s="10"/>
      <c r="F8" s="10"/>
      <c r="G8" s="10"/>
      <c r="H8" s="10"/>
      <c r="I8" s="10"/>
      <c r="J8" s="10"/>
      <c r="K8" s="10"/>
      <c r="L8" s="3"/>
      <c r="M8" s="2"/>
      <c r="N8" s="1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ht="15.75" customHeight="1">
      <c r="A9" s="20" t="s">
        <v>8</v>
      </c>
      <c r="B9" s="21"/>
      <c r="C9" s="22"/>
      <c r="D9" s="23"/>
      <c r="E9" s="23"/>
      <c r="F9" s="21"/>
      <c r="G9" s="24"/>
      <c r="H9" s="24"/>
      <c r="I9" s="24"/>
      <c r="J9" s="25"/>
      <c r="K9" s="26"/>
      <c r="L9" s="23"/>
      <c r="M9" s="27"/>
      <c r="N9" s="28"/>
      <c r="O9" s="29"/>
      <c r="P9" s="2"/>
      <c r="Q9" s="3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ht="96.0" customHeight="1">
      <c r="A10" s="31" t="s">
        <v>9</v>
      </c>
      <c r="B10" s="32" t="s">
        <v>10</v>
      </c>
      <c r="C10" s="33" t="s">
        <v>11</v>
      </c>
      <c r="D10" s="34" t="s">
        <v>12</v>
      </c>
      <c r="E10" s="35"/>
      <c r="F10" s="36" t="s">
        <v>13</v>
      </c>
      <c r="G10" s="37"/>
      <c r="H10" s="38"/>
      <c r="I10" s="39" t="s">
        <v>14</v>
      </c>
      <c r="J10" s="40" t="s">
        <v>15</v>
      </c>
      <c r="K10" s="41" t="s">
        <v>16</v>
      </c>
      <c r="L10" s="42" t="s">
        <v>17</v>
      </c>
      <c r="M10" s="43" t="s">
        <v>18</v>
      </c>
      <c r="N10" s="44" t="s">
        <v>19</v>
      </c>
      <c r="O10" s="45" t="s">
        <v>20</v>
      </c>
      <c r="P10" s="46" t="s">
        <v>21</v>
      </c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ht="37.5" customHeight="1">
      <c r="A11" s="48" t="s">
        <v>22</v>
      </c>
      <c r="B11" s="49">
        <v>11.0</v>
      </c>
      <c r="C11" s="50"/>
      <c r="D11" s="51">
        <v>25.0</v>
      </c>
      <c r="E11" s="52"/>
      <c r="F11" s="53">
        <f>(B11*C11*D11)</f>
        <v>0</v>
      </c>
      <c r="G11" s="54"/>
      <c r="H11" s="55"/>
      <c r="I11" s="56">
        <f>F11+F12+F13</f>
        <v>0</v>
      </c>
      <c r="J11" s="57">
        <f>I11/6</f>
        <v>0</v>
      </c>
      <c r="K11" s="58">
        <v>6.0</v>
      </c>
      <c r="L11" s="59">
        <f>ROUND(J11,0)</f>
        <v>0</v>
      </c>
      <c r="M11" s="60">
        <f>I11-L11*(K11-1)</f>
        <v>0</v>
      </c>
      <c r="N11" s="61">
        <f>ROUND(J11,2)</f>
        <v>0</v>
      </c>
      <c r="O11" s="62">
        <f>L11*5+M11</f>
        <v>0</v>
      </c>
      <c r="P11" s="6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ht="37.5" customHeight="1">
      <c r="A12" s="64" t="s">
        <v>23</v>
      </c>
      <c r="B12" s="65">
        <v>3.0</v>
      </c>
      <c r="C12" s="66"/>
      <c r="D12" s="54"/>
      <c r="E12" s="55"/>
      <c r="F12" s="53">
        <f t="shared" ref="F12:F13" si="1">(B12*C12*D$11)</f>
        <v>0</v>
      </c>
      <c r="G12" s="54"/>
      <c r="H12" s="55"/>
      <c r="I12" s="67"/>
      <c r="J12" s="54"/>
      <c r="K12" s="68"/>
      <c r="L12" s="69"/>
      <c r="M12" s="54"/>
      <c r="N12" s="70"/>
      <c r="O12" s="71"/>
      <c r="P12" s="6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ht="37.5" customHeight="1">
      <c r="A13" s="72" t="s">
        <v>24</v>
      </c>
      <c r="B13" s="73">
        <v>17.0</v>
      </c>
      <c r="C13" s="74"/>
      <c r="D13" s="75"/>
      <c r="E13" s="76"/>
      <c r="F13" s="77">
        <f t="shared" si="1"/>
        <v>0</v>
      </c>
      <c r="G13" s="75"/>
      <c r="H13" s="76"/>
      <c r="I13" s="78"/>
      <c r="J13" s="75"/>
      <c r="K13" s="79"/>
      <c r="L13" s="80"/>
      <c r="M13" s="75"/>
      <c r="N13" s="81"/>
      <c r="O13" s="82"/>
      <c r="P13" s="8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ht="15.75" customHeight="1">
      <c r="A14" s="84"/>
      <c r="B14" s="21"/>
      <c r="C14" s="22">
        <v>-1.0</v>
      </c>
      <c r="D14" s="23"/>
      <c r="E14" s="23"/>
      <c r="F14" s="21"/>
      <c r="G14" s="24"/>
      <c r="H14" s="24"/>
      <c r="I14" s="24"/>
      <c r="J14" s="25"/>
      <c r="K14" s="26"/>
      <c r="L14" s="23"/>
      <c r="M14" s="85"/>
      <c r="N14" s="28"/>
      <c r="O14" s="29"/>
      <c r="P14" s="2"/>
      <c r="Q14" s="3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ht="18.0" customHeight="1">
      <c r="A15" s="18" t="s">
        <v>25</v>
      </c>
      <c r="B15" s="19"/>
      <c r="C15" s="19"/>
      <c r="D15" s="19"/>
      <c r="E15" s="19"/>
      <c r="F15" s="19"/>
      <c r="G15" s="19"/>
      <c r="H15" s="19"/>
      <c r="I15" s="19"/>
      <c r="J15" s="10"/>
      <c r="K15" s="10"/>
      <c r="L15" s="10"/>
      <c r="M15" s="10"/>
      <c r="N15" s="86"/>
      <c r="O15" s="8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ht="79.5" customHeight="1">
      <c r="A16" s="31" t="s">
        <v>9</v>
      </c>
      <c r="B16" s="32" t="s">
        <v>10</v>
      </c>
      <c r="C16" s="33" t="s">
        <v>11</v>
      </c>
      <c r="D16" s="34" t="s">
        <v>12</v>
      </c>
      <c r="E16" s="35"/>
      <c r="F16" s="88" t="s">
        <v>13</v>
      </c>
      <c r="G16" s="37"/>
      <c r="H16" s="38"/>
      <c r="I16" s="39" t="s">
        <v>14</v>
      </c>
      <c r="J16" s="40" t="s">
        <v>26</v>
      </c>
      <c r="K16" s="89" t="s">
        <v>27</v>
      </c>
      <c r="L16" s="90" t="s">
        <v>18</v>
      </c>
      <c r="M16" s="91" t="s">
        <v>18</v>
      </c>
      <c r="N16" s="92" t="s">
        <v>28</v>
      </c>
      <c r="O16" s="93" t="s">
        <v>20</v>
      </c>
      <c r="P16" s="94" t="s">
        <v>29</v>
      </c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ht="76.5" customHeight="1">
      <c r="A17" s="72" t="s">
        <v>30</v>
      </c>
      <c r="B17" s="95">
        <v>2.7</v>
      </c>
      <c r="C17" s="96"/>
      <c r="D17" s="97">
        <v>25.0</v>
      </c>
      <c r="E17" s="98"/>
      <c r="F17" s="99">
        <f>(B17*C17*D17)</f>
        <v>0</v>
      </c>
      <c r="G17" s="75"/>
      <c r="H17" s="76"/>
      <c r="I17" s="100">
        <f>F17</f>
        <v>0</v>
      </c>
      <c r="J17" s="101">
        <f>I17/2</f>
        <v>0</v>
      </c>
      <c r="K17" s="102">
        <v>2.0</v>
      </c>
      <c r="L17" s="103">
        <f>ROUND(J17,0)</f>
        <v>0</v>
      </c>
      <c r="M17" s="104">
        <f>I17-L17*(K17-1)</f>
        <v>0</v>
      </c>
      <c r="N17" s="105"/>
      <c r="O17" s="106">
        <f>L17+M17</f>
        <v>0</v>
      </c>
      <c r="P17" s="107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2"/>
      <c r="AF17" s="2"/>
      <c r="AG17" s="2"/>
      <c r="AH17" s="2"/>
      <c r="AI17" s="2"/>
      <c r="AJ17" s="2"/>
      <c r="AK17" s="2"/>
    </row>
    <row r="18" ht="16.5" customHeight="1">
      <c r="A18" s="84"/>
      <c r="B18" s="21"/>
      <c r="C18" s="22"/>
      <c r="D18" s="23"/>
      <c r="E18" s="23"/>
      <c r="F18" s="21"/>
      <c r="G18" s="24"/>
      <c r="H18" s="24"/>
      <c r="I18" s="24"/>
      <c r="J18" s="25"/>
      <c r="K18" s="25"/>
      <c r="L18" s="25"/>
      <c r="M18" s="109"/>
      <c r="N18" s="2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ht="18.0" customHeight="1">
      <c r="A19" s="18" t="s">
        <v>31</v>
      </c>
      <c r="B19" s="10"/>
      <c r="C19" s="1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ht="13.5" customHeight="1">
      <c r="A20" s="111" t="s">
        <v>32</v>
      </c>
      <c r="B20" s="112"/>
      <c r="C20" s="113"/>
      <c r="D20" s="114"/>
      <c r="E20" s="114"/>
      <c r="F20" s="112"/>
      <c r="G20" s="115"/>
      <c r="H20" s="115"/>
      <c r="I20" s="115"/>
      <c r="J20" s="116"/>
      <c r="K20" s="117"/>
      <c r="L20" s="118"/>
      <c r="M20" s="119"/>
      <c r="N20" s="120"/>
      <c r="O20" s="121"/>
      <c r="P20" s="121"/>
      <c r="Q20" s="122"/>
      <c r="R20" s="121"/>
      <c r="S20" s="121"/>
      <c r="T20" s="121"/>
      <c r="U20" s="121"/>
      <c r="V20" s="121"/>
      <c r="W20" s="121"/>
      <c r="X20" s="121"/>
      <c r="Y20" s="121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ht="13.5" customHeight="1">
      <c r="A21" s="123" t="s">
        <v>33</v>
      </c>
      <c r="B21" s="112"/>
      <c r="C21" s="113"/>
      <c r="D21" s="114"/>
      <c r="E21" s="114"/>
      <c r="F21" s="112"/>
      <c r="G21" s="115"/>
      <c r="H21" s="115"/>
      <c r="I21" s="115"/>
      <c r="J21" s="116"/>
      <c r="K21" s="117"/>
      <c r="L21" s="118"/>
      <c r="M21" s="119"/>
      <c r="N21" s="120"/>
      <c r="O21" s="121"/>
      <c r="P21" s="121"/>
      <c r="Q21" s="122"/>
      <c r="R21" s="121"/>
      <c r="S21" s="121"/>
      <c r="T21" s="121"/>
      <c r="U21" s="121"/>
      <c r="V21" s="121"/>
      <c r="W21" s="121"/>
      <c r="X21" s="121"/>
      <c r="Y21" s="121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ht="79.5" customHeight="1">
      <c r="A22" s="124" t="s">
        <v>34</v>
      </c>
      <c r="B22" s="32" t="s">
        <v>35</v>
      </c>
      <c r="C22" s="33" t="s">
        <v>11</v>
      </c>
      <c r="D22" s="34" t="s">
        <v>36</v>
      </c>
      <c r="E22" s="35"/>
      <c r="F22" s="88" t="s">
        <v>13</v>
      </c>
      <c r="G22" s="125"/>
      <c r="H22" s="38"/>
      <c r="I22" s="126" t="s">
        <v>14</v>
      </c>
      <c r="J22" s="40" t="s">
        <v>37</v>
      </c>
      <c r="K22" s="89" t="s">
        <v>38</v>
      </c>
      <c r="L22" s="127" t="s">
        <v>18</v>
      </c>
      <c r="M22" s="91" t="s">
        <v>18</v>
      </c>
      <c r="N22" s="128"/>
      <c r="O22" s="129" t="s">
        <v>20</v>
      </c>
      <c r="P22" s="130" t="s">
        <v>39</v>
      </c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ht="12.75" customHeight="1">
      <c r="A23" s="132" t="s">
        <v>40</v>
      </c>
      <c r="B23" s="133">
        <v>3.75</v>
      </c>
      <c r="C23" s="134"/>
      <c r="D23" s="135">
        <v>13.0</v>
      </c>
      <c r="E23" s="52"/>
      <c r="F23" s="136">
        <f t="shared" ref="F23:F33" si="2">B23*C23*D$23</f>
        <v>0</v>
      </c>
      <c r="G23" s="54"/>
      <c r="H23" s="55"/>
      <c r="I23" s="137">
        <f>F23+F24+F25+F26+F27+F28+F29+F30+F31+F32+F33</f>
        <v>0</v>
      </c>
      <c r="J23" s="138">
        <f>I23/2</f>
        <v>0</v>
      </c>
      <c r="K23" s="139">
        <v>2.0</v>
      </c>
      <c r="L23" s="140">
        <f>ROUND(J23,0)</f>
        <v>0</v>
      </c>
      <c r="M23" s="141">
        <f>I23-L23*(K23-1)</f>
        <v>0</v>
      </c>
      <c r="N23" s="142">
        <v>0.0</v>
      </c>
      <c r="O23" s="143">
        <f>M23+L23</f>
        <v>0</v>
      </c>
      <c r="P23" s="144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ht="12.75" customHeight="1">
      <c r="A24" s="132" t="s">
        <v>41</v>
      </c>
      <c r="B24" s="133">
        <v>3.75</v>
      </c>
      <c r="C24" s="134"/>
      <c r="D24" s="54"/>
      <c r="E24" s="55"/>
      <c r="F24" s="136">
        <f t="shared" si="2"/>
        <v>0</v>
      </c>
      <c r="G24" s="54"/>
      <c r="H24" s="55"/>
      <c r="I24" s="67"/>
      <c r="J24" s="54"/>
      <c r="K24" s="68"/>
      <c r="L24" s="145"/>
      <c r="M24" s="146"/>
      <c r="N24" s="105"/>
      <c r="O24" s="144"/>
      <c r="P24" s="144"/>
      <c r="Q24" s="121"/>
      <c r="R24" s="122"/>
      <c r="S24" s="121"/>
      <c r="T24" s="121"/>
      <c r="U24" s="121"/>
      <c r="V24" s="121"/>
      <c r="W24" s="121"/>
      <c r="X24" s="121"/>
      <c r="Y24" s="121"/>
      <c r="Z24" s="121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ht="12.75" customHeight="1">
      <c r="A25" s="132" t="s">
        <v>42</v>
      </c>
      <c r="B25" s="147">
        <v>2.95</v>
      </c>
      <c r="C25" s="134"/>
      <c r="D25" s="54"/>
      <c r="E25" s="55"/>
      <c r="F25" s="136">
        <f t="shared" si="2"/>
        <v>0</v>
      </c>
      <c r="G25" s="54"/>
      <c r="H25" s="55"/>
      <c r="I25" s="67"/>
      <c r="J25" s="54"/>
      <c r="K25" s="68"/>
      <c r="L25" s="145"/>
      <c r="M25" s="146"/>
      <c r="N25" s="105"/>
      <c r="O25" s="144"/>
      <c r="P25" s="144"/>
      <c r="Q25" s="121"/>
      <c r="R25" s="122"/>
      <c r="S25" s="121"/>
      <c r="T25" s="121"/>
      <c r="U25" s="121"/>
      <c r="V25" s="121"/>
      <c r="W25" s="121"/>
      <c r="X25" s="121"/>
      <c r="Y25" s="121"/>
      <c r="Z25" s="121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ht="12.75" customHeight="1">
      <c r="A26" s="132" t="s">
        <v>43</v>
      </c>
      <c r="B26" s="133">
        <v>1.65</v>
      </c>
      <c r="C26" s="134"/>
      <c r="D26" s="54"/>
      <c r="E26" s="55"/>
      <c r="F26" s="136">
        <f t="shared" si="2"/>
        <v>0</v>
      </c>
      <c r="G26" s="54"/>
      <c r="H26" s="55"/>
      <c r="I26" s="67"/>
      <c r="J26" s="54"/>
      <c r="K26" s="68"/>
      <c r="L26" s="145"/>
      <c r="M26" s="146"/>
      <c r="N26" s="105"/>
      <c r="O26" s="144"/>
      <c r="P26" s="144"/>
      <c r="Q26" s="121"/>
      <c r="R26" s="122"/>
      <c r="S26" s="121"/>
      <c r="T26" s="121"/>
      <c r="U26" s="121"/>
      <c r="V26" s="121"/>
      <c r="W26" s="121"/>
      <c r="X26" s="121"/>
      <c r="Y26" s="121"/>
      <c r="Z26" s="121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ht="12.75" customHeight="1">
      <c r="A27" s="132" t="s">
        <v>44</v>
      </c>
      <c r="B27" s="133">
        <v>1.65</v>
      </c>
      <c r="C27" s="134"/>
      <c r="D27" s="54"/>
      <c r="E27" s="55"/>
      <c r="F27" s="136">
        <f t="shared" si="2"/>
        <v>0</v>
      </c>
      <c r="G27" s="54"/>
      <c r="H27" s="55"/>
      <c r="I27" s="67"/>
      <c r="J27" s="54"/>
      <c r="K27" s="68"/>
      <c r="L27" s="145"/>
      <c r="M27" s="146"/>
      <c r="N27" s="105"/>
      <c r="O27" s="144"/>
      <c r="P27" s="144"/>
      <c r="Q27" s="121"/>
      <c r="R27" s="122"/>
      <c r="S27" s="121"/>
      <c r="T27" s="121"/>
      <c r="U27" s="121"/>
      <c r="V27" s="121"/>
      <c r="W27" s="121"/>
      <c r="X27" s="121"/>
      <c r="Y27" s="121"/>
      <c r="Z27" s="121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ht="12.75" customHeight="1">
      <c r="A28" s="132" t="s">
        <v>45</v>
      </c>
      <c r="B28" s="133">
        <v>2.3</v>
      </c>
      <c r="C28" s="134"/>
      <c r="D28" s="54"/>
      <c r="E28" s="55"/>
      <c r="F28" s="136">
        <f t="shared" si="2"/>
        <v>0</v>
      </c>
      <c r="G28" s="54"/>
      <c r="H28" s="55"/>
      <c r="I28" s="67"/>
      <c r="J28" s="54"/>
      <c r="K28" s="68"/>
      <c r="L28" s="145"/>
      <c r="M28" s="146"/>
      <c r="N28" s="105"/>
      <c r="O28" s="144"/>
      <c r="P28" s="144"/>
      <c r="Q28" s="121"/>
      <c r="R28" s="122"/>
      <c r="S28" s="121"/>
      <c r="T28" s="121"/>
      <c r="U28" s="121"/>
      <c r="V28" s="121"/>
      <c r="W28" s="121"/>
      <c r="X28" s="121"/>
      <c r="Y28" s="121"/>
      <c r="Z28" s="121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ht="12.75" customHeight="1">
      <c r="A29" s="132" t="s">
        <v>46</v>
      </c>
      <c r="B29" s="133">
        <v>2.7</v>
      </c>
      <c r="C29" s="134"/>
      <c r="D29" s="54"/>
      <c r="E29" s="55"/>
      <c r="F29" s="136">
        <f t="shared" si="2"/>
        <v>0</v>
      </c>
      <c r="G29" s="54"/>
      <c r="H29" s="55"/>
      <c r="I29" s="67"/>
      <c r="J29" s="54"/>
      <c r="K29" s="68"/>
      <c r="L29" s="145"/>
      <c r="M29" s="146"/>
      <c r="N29" s="105"/>
      <c r="O29" s="144"/>
      <c r="P29" s="144"/>
      <c r="Q29" s="121"/>
      <c r="R29" s="122"/>
      <c r="S29" s="121"/>
      <c r="T29" s="121"/>
      <c r="U29" s="121"/>
      <c r="V29" s="121"/>
      <c r="W29" s="121"/>
      <c r="X29" s="121"/>
      <c r="Y29" s="121"/>
      <c r="Z29" s="121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ht="12.75" customHeight="1">
      <c r="A30" s="132" t="s">
        <v>47</v>
      </c>
      <c r="B30" s="133">
        <v>2.8</v>
      </c>
      <c r="C30" s="134"/>
      <c r="D30" s="54"/>
      <c r="E30" s="55"/>
      <c r="F30" s="136">
        <f t="shared" si="2"/>
        <v>0</v>
      </c>
      <c r="G30" s="54"/>
      <c r="H30" s="55"/>
      <c r="I30" s="67"/>
      <c r="J30" s="54"/>
      <c r="K30" s="68"/>
      <c r="L30" s="145"/>
      <c r="M30" s="146"/>
      <c r="N30" s="105"/>
      <c r="O30" s="144"/>
      <c r="P30" s="144"/>
      <c r="Q30" s="121"/>
      <c r="R30" s="122"/>
      <c r="S30" s="121"/>
      <c r="T30" s="121"/>
      <c r="U30" s="121"/>
      <c r="V30" s="121"/>
      <c r="W30" s="121"/>
      <c r="X30" s="121"/>
      <c r="Y30" s="121"/>
      <c r="Z30" s="121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ht="24.0" customHeight="1">
      <c r="A31" s="148" t="s">
        <v>48</v>
      </c>
      <c r="B31" s="149">
        <v>1.5</v>
      </c>
      <c r="C31" s="150"/>
      <c r="D31" s="54"/>
      <c r="E31" s="55"/>
      <c r="F31" s="136">
        <f t="shared" si="2"/>
        <v>0</v>
      </c>
      <c r="G31" s="54"/>
      <c r="H31" s="55"/>
      <c r="I31" s="67"/>
      <c r="J31" s="54"/>
      <c r="K31" s="68"/>
      <c r="L31" s="145"/>
      <c r="M31" s="146"/>
      <c r="N31" s="105"/>
      <c r="O31" s="144"/>
      <c r="P31" s="144"/>
      <c r="Q31" s="121"/>
      <c r="R31" s="122"/>
      <c r="S31" s="121"/>
      <c r="T31" s="121"/>
      <c r="U31" s="121"/>
      <c r="V31" s="121"/>
      <c r="W31" s="121"/>
      <c r="X31" s="121"/>
      <c r="Y31" s="121"/>
      <c r="Z31" s="121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ht="14.25" customHeight="1">
      <c r="A32" s="151" t="s">
        <v>49</v>
      </c>
      <c r="B32" s="152">
        <v>2.55</v>
      </c>
      <c r="C32" s="153"/>
      <c r="D32" s="54"/>
      <c r="E32" s="55"/>
      <c r="F32" s="154">
        <f t="shared" si="2"/>
        <v>0</v>
      </c>
      <c r="G32" s="54"/>
      <c r="H32" s="55"/>
      <c r="I32" s="67"/>
      <c r="J32" s="54"/>
      <c r="K32" s="68"/>
      <c r="L32" s="145"/>
      <c r="M32" s="146"/>
      <c r="N32" s="105"/>
      <c r="O32" s="144"/>
      <c r="P32" s="144"/>
      <c r="Q32" s="121"/>
      <c r="R32" s="122"/>
      <c r="S32" s="121"/>
      <c r="T32" s="121"/>
      <c r="U32" s="121"/>
      <c r="V32" s="121"/>
      <c r="W32" s="121"/>
      <c r="X32" s="121"/>
      <c r="Y32" s="121"/>
      <c r="Z32" s="121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ht="14.25" customHeight="1">
      <c r="A33" s="155" t="s">
        <v>50</v>
      </c>
      <c r="B33" s="156">
        <v>2.65</v>
      </c>
      <c r="C33" s="157"/>
      <c r="D33" s="75"/>
      <c r="E33" s="76"/>
      <c r="F33" s="158">
        <f t="shared" si="2"/>
        <v>0</v>
      </c>
      <c r="G33" s="75"/>
      <c r="H33" s="76"/>
      <c r="I33" s="78"/>
      <c r="J33" s="75"/>
      <c r="K33" s="79"/>
      <c r="L33" s="159"/>
      <c r="M33" s="160"/>
      <c r="N33" s="161"/>
      <c r="O33" s="162"/>
      <c r="P33" s="162"/>
      <c r="Q33" s="121"/>
      <c r="R33" s="163"/>
      <c r="S33" s="121"/>
      <c r="T33" s="121"/>
      <c r="U33" s="121"/>
      <c r="V33" s="121"/>
      <c r="W33" s="121"/>
      <c r="X33" s="121"/>
      <c r="Y33" s="121"/>
      <c r="Z33" s="121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ht="13.5" customHeight="1">
      <c r="A34" s="164"/>
      <c r="B34" s="112"/>
      <c r="C34" s="113"/>
      <c r="D34" s="114"/>
      <c r="E34" s="114"/>
      <c r="F34" s="112"/>
      <c r="G34" s="115"/>
      <c r="H34" s="115"/>
      <c r="I34" s="115"/>
      <c r="J34" s="116"/>
      <c r="K34" s="117"/>
      <c r="L34" s="118"/>
      <c r="M34" s="119"/>
      <c r="N34" s="120"/>
      <c r="O34" s="121"/>
      <c r="P34" s="121"/>
      <c r="Q34" s="122"/>
      <c r="R34" s="121"/>
      <c r="S34" s="121"/>
      <c r="T34" s="121"/>
      <c r="U34" s="121"/>
      <c r="V34" s="121"/>
      <c r="W34" s="121"/>
      <c r="X34" s="121"/>
      <c r="Y34" s="121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ht="13.5" customHeight="1"/>
    <row r="36" ht="18.0" customHeight="1">
      <c r="A36" s="18" t="s">
        <v>51</v>
      </c>
      <c r="B36" s="10"/>
      <c r="C36" s="11"/>
      <c r="D36" s="10"/>
      <c r="E36" s="10"/>
      <c r="F36" s="10"/>
      <c r="G36" s="10"/>
      <c r="H36" s="10"/>
      <c r="I36" s="10"/>
      <c r="J36" s="10"/>
      <c r="L36" s="10"/>
      <c r="M36" s="10"/>
      <c r="N36" s="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ht="13.5" customHeight="1">
      <c r="A37" s="165" t="s">
        <v>52</v>
      </c>
      <c r="B37" s="166"/>
      <c r="C37" s="167"/>
      <c r="D37" s="114"/>
      <c r="E37" s="114"/>
      <c r="F37" s="112"/>
      <c r="G37" s="115"/>
      <c r="H37" s="115"/>
      <c r="I37" s="115"/>
      <c r="L37" s="118"/>
      <c r="N37" s="120"/>
      <c r="O37" s="121"/>
      <c r="P37" s="121"/>
      <c r="Q37" s="122"/>
      <c r="R37" s="121"/>
      <c r="S37" s="121"/>
      <c r="T37" s="121"/>
      <c r="U37" s="121"/>
      <c r="V37" s="121"/>
      <c r="W37" s="121"/>
      <c r="X37" s="121"/>
      <c r="Y37" s="121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ht="12.0" customHeight="1">
      <c r="A38" s="168" t="s">
        <v>53</v>
      </c>
      <c r="B38" s="167"/>
      <c r="C38" s="167"/>
      <c r="D38" s="2"/>
      <c r="E38" s="2"/>
      <c r="F38" s="2"/>
      <c r="G38" s="2"/>
      <c r="H38" s="2"/>
      <c r="I38" s="2"/>
      <c r="L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ht="24.0" customHeight="1">
      <c r="A39" s="168" t="s">
        <v>54</v>
      </c>
      <c r="B39" s="167"/>
      <c r="C39" s="167"/>
      <c r="D39" s="2"/>
      <c r="E39" s="2"/>
      <c r="F39" s="2"/>
      <c r="G39" s="2"/>
      <c r="H39" s="2"/>
      <c r="I39" s="2"/>
      <c r="L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ht="24.0" customHeight="1">
      <c r="A40" s="168" t="s">
        <v>55</v>
      </c>
      <c r="B40" s="167"/>
      <c r="C40" s="167"/>
      <c r="D40" s="2"/>
      <c r="E40" s="2"/>
      <c r="F40" s="2"/>
      <c r="G40" s="2"/>
      <c r="H40" s="2"/>
      <c r="I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ht="79.5" customHeight="1">
      <c r="A41" s="169" t="s">
        <v>34</v>
      </c>
      <c r="B41" s="32"/>
      <c r="C41" s="33" t="s">
        <v>11</v>
      </c>
      <c r="D41" s="34" t="s">
        <v>36</v>
      </c>
      <c r="E41" s="35"/>
      <c r="F41" s="88" t="s">
        <v>13</v>
      </c>
      <c r="G41" s="125"/>
      <c r="H41" s="38"/>
      <c r="I41" s="126" t="s">
        <v>14</v>
      </c>
      <c r="J41" s="40" t="s">
        <v>56</v>
      </c>
      <c r="K41" s="89" t="s">
        <v>57</v>
      </c>
      <c r="L41" s="127" t="s">
        <v>58</v>
      </c>
      <c r="M41" s="91" t="s">
        <v>59</v>
      </c>
      <c r="N41" s="128"/>
      <c r="O41" s="170" t="s">
        <v>20</v>
      </c>
      <c r="P41" s="171" t="s">
        <v>60</v>
      </c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ht="12.75" customHeight="1">
      <c r="A42" s="172" t="s">
        <v>61</v>
      </c>
      <c r="B42" s="133">
        <v>3.0</v>
      </c>
      <c r="C42" s="173"/>
      <c r="D42" s="135">
        <v>23.0</v>
      </c>
      <c r="E42" s="52"/>
      <c r="F42" s="136">
        <f t="shared" ref="F42:F51" si="3">B42*C42*D$42</f>
        <v>0</v>
      </c>
      <c r="G42" s="54"/>
      <c r="H42" s="55"/>
      <c r="I42" s="137">
        <f>F42+F43+F44+F45+F46+F47+F48+F49+F50+F51</f>
        <v>165.6</v>
      </c>
      <c r="J42" s="138">
        <f>I42/3</f>
        <v>55.2</v>
      </c>
      <c r="K42" s="174">
        <v>3.0</v>
      </c>
      <c r="L42" s="140">
        <f>ROUND(J42,0)</f>
        <v>55</v>
      </c>
      <c r="M42" s="175">
        <f>I42-L42*(K42-1)</f>
        <v>55.6</v>
      </c>
      <c r="N42" s="176">
        <v>0.0</v>
      </c>
      <c r="O42" s="177">
        <f>2*L42+M42</f>
        <v>165.6</v>
      </c>
      <c r="P42" s="144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ht="12.75" customHeight="1">
      <c r="A43" s="172" t="s">
        <v>62</v>
      </c>
      <c r="B43" s="133">
        <v>6.0</v>
      </c>
      <c r="C43" s="173"/>
      <c r="D43" s="54"/>
      <c r="E43" s="55"/>
      <c r="F43" s="136">
        <f t="shared" si="3"/>
        <v>0</v>
      </c>
      <c r="G43" s="54"/>
      <c r="H43" s="55"/>
      <c r="I43" s="67"/>
      <c r="J43" s="54"/>
      <c r="K43" s="68"/>
      <c r="L43" s="145"/>
      <c r="M43" s="178"/>
      <c r="N43" s="2"/>
      <c r="O43" s="71"/>
      <c r="P43" s="144"/>
      <c r="Q43" s="122"/>
      <c r="R43" s="121"/>
      <c r="S43" s="121"/>
      <c r="T43" s="121"/>
      <c r="U43" s="121"/>
      <c r="V43" s="121"/>
      <c r="W43" s="121"/>
      <c r="X43" s="121"/>
      <c r="Y43" s="121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ht="12.75" customHeight="1">
      <c r="A44" s="172" t="s">
        <v>63</v>
      </c>
      <c r="B44" s="133">
        <v>3.0</v>
      </c>
      <c r="C44" s="134"/>
      <c r="D44" s="54"/>
      <c r="E44" s="55"/>
      <c r="F44" s="136">
        <f t="shared" si="3"/>
        <v>0</v>
      </c>
      <c r="G44" s="54"/>
      <c r="H44" s="55"/>
      <c r="I44" s="67"/>
      <c r="J44" s="54"/>
      <c r="K44" s="68"/>
      <c r="L44" s="145"/>
      <c r="M44" s="178"/>
      <c r="N44" s="2"/>
      <c r="O44" s="71"/>
      <c r="P44" s="144"/>
      <c r="Q44" s="122"/>
      <c r="R44" s="121"/>
      <c r="S44" s="121"/>
      <c r="T44" s="121"/>
      <c r="U44" s="121"/>
      <c r="V44" s="121"/>
      <c r="W44" s="121"/>
      <c r="X44" s="121"/>
      <c r="Y44" s="121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ht="12.75" customHeight="1">
      <c r="A45" s="172" t="s">
        <v>64</v>
      </c>
      <c r="B45" s="133">
        <v>6.0</v>
      </c>
      <c r="C45" s="134"/>
      <c r="D45" s="54"/>
      <c r="E45" s="55"/>
      <c r="F45" s="136">
        <f t="shared" si="3"/>
        <v>0</v>
      </c>
      <c r="G45" s="54"/>
      <c r="H45" s="55"/>
      <c r="I45" s="67"/>
      <c r="J45" s="54"/>
      <c r="K45" s="68"/>
      <c r="L45" s="145"/>
      <c r="M45" s="178"/>
      <c r="N45" s="2"/>
      <c r="O45" s="71"/>
      <c r="P45" s="144"/>
      <c r="Q45" s="122"/>
      <c r="R45" s="121"/>
      <c r="S45" s="121"/>
      <c r="T45" s="121"/>
      <c r="U45" s="121"/>
      <c r="V45" s="121"/>
      <c r="W45" s="121"/>
      <c r="X45" s="121"/>
      <c r="Y45" s="121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ht="25.5" customHeight="1">
      <c r="A46" s="172" t="s">
        <v>65</v>
      </c>
      <c r="B46" s="133">
        <v>3.0</v>
      </c>
      <c r="C46" s="134"/>
      <c r="D46" s="54"/>
      <c r="E46" s="55"/>
      <c r="F46" s="136">
        <f t="shared" si="3"/>
        <v>0</v>
      </c>
      <c r="G46" s="54"/>
      <c r="H46" s="55"/>
      <c r="I46" s="67"/>
      <c r="J46" s="54"/>
      <c r="K46" s="68"/>
      <c r="L46" s="145"/>
      <c r="M46" s="178"/>
      <c r="N46" s="2"/>
      <c r="O46" s="71"/>
      <c r="P46" s="144"/>
      <c r="Q46" s="122"/>
      <c r="R46" s="121"/>
      <c r="S46" s="121"/>
      <c r="T46" s="121"/>
      <c r="U46" s="121"/>
      <c r="V46" s="121"/>
      <c r="W46" s="121"/>
      <c r="X46" s="121"/>
      <c r="Y46" s="121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ht="25.5" customHeight="1">
      <c r="A47" s="172" t="s">
        <v>66</v>
      </c>
      <c r="B47" s="133">
        <v>6.0</v>
      </c>
      <c r="C47" s="134"/>
      <c r="D47" s="54"/>
      <c r="E47" s="55"/>
      <c r="F47" s="136">
        <f t="shared" si="3"/>
        <v>0</v>
      </c>
      <c r="G47" s="54"/>
      <c r="H47" s="55"/>
      <c r="I47" s="67"/>
      <c r="J47" s="54"/>
      <c r="K47" s="68"/>
      <c r="L47" s="145"/>
      <c r="M47" s="178"/>
      <c r="N47" s="2"/>
      <c r="O47" s="71"/>
      <c r="P47" s="144"/>
      <c r="Q47" s="122"/>
      <c r="R47" s="121"/>
      <c r="S47" s="121"/>
      <c r="T47" s="121"/>
      <c r="U47" s="121"/>
      <c r="V47" s="121"/>
      <c r="W47" s="121"/>
      <c r="X47" s="121"/>
      <c r="Y47" s="121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ht="12.75" customHeight="1">
      <c r="A48" s="172" t="s">
        <v>67</v>
      </c>
      <c r="B48" s="133">
        <v>3.0</v>
      </c>
      <c r="C48" s="134"/>
      <c r="D48" s="54"/>
      <c r="E48" s="55"/>
      <c r="F48" s="136">
        <f t="shared" si="3"/>
        <v>0</v>
      </c>
      <c r="G48" s="54"/>
      <c r="H48" s="55"/>
      <c r="I48" s="67"/>
      <c r="J48" s="54"/>
      <c r="K48" s="68"/>
      <c r="L48" s="145"/>
      <c r="M48" s="178"/>
      <c r="N48" s="2"/>
      <c r="O48" s="71"/>
      <c r="P48" s="144"/>
      <c r="Q48" s="122"/>
      <c r="R48" s="121"/>
      <c r="S48" s="121"/>
      <c r="T48" s="121"/>
      <c r="U48" s="121"/>
      <c r="V48" s="121"/>
      <c r="W48" s="121"/>
      <c r="X48" s="121"/>
      <c r="Y48" s="121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ht="12.75" customHeight="1">
      <c r="A49" s="172" t="s">
        <v>68</v>
      </c>
      <c r="B49" s="179">
        <v>6.0</v>
      </c>
      <c r="C49" s="180"/>
      <c r="D49" s="54"/>
      <c r="E49" s="55"/>
      <c r="F49" s="136">
        <f t="shared" si="3"/>
        <v>0</v>
      </c>
      <c r="G49" s="54"/>
      <c r="H49" s="55"/>
      <c r="I49" s="67"/>
      <c r="J49" s="54"/>
      <c r="K49" s="68"/>
      <c r="L49" s="145"/>
      <c r="M49" s="178"/>
      <c r="N49" s="2"/>
      <c r="O49" s="71"/>
      <c r="P49" s="144"/>
      <c r="Q49" s="122"/>
      <c r="R49" s="121"/>
      <c r="S49" s="121"/>
      <c r="T49" s="121"/>
      <c r="U49" s="121"/>
      <c r="V49" s="121"/>
      <c r="W49" s="121"/>
      <c r="X49" s="121"/>
      <c r="Y49" s="121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ht="12.75" customHeight="1">
      <c r="A50" s="172" t="s">
        <v>69</v>
      </c>
      <c r="B50" s="133">
        <v>3.6</v>
      </c>
      <c r="C50" s="181"/>
      <c r="D50" s="54"/>
      <c r="E50" s="55"/>
      <c r="F50" s="136">
        <f t="shared" si="3"/>
        <v>0</v>
      </c>
      <c r="G50" s="54"/>
      <c r="H50" s="55"/>
      <c r="I50" s="67"/>
      <c r="J50" s="54"/>
      <c r="K50" s="68"/>
      <c r="L50" s="145"/>
      <c r="M50" s="178"/>
      <c r="N50" s="2"/>
      <c r="O50" s="71"/>
      <c r="P50" s="144"/>
      <c r="Q50" s="122"/>
      <c r="R50" s="121"/>
      <c r="S50" s="121"/>
      <c r="T50" s="121"/>
      <c r="U50" s="121"/>
      <c r="V50" s="121"/>
      <c r="W50" s="121"/>
      <c r="X50" s="121"/>
      <c r="Y50" s="121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ht="14.25" customHeight="1">
      <c r="A51" s="182" t="s">
        <v>70</v>
      </c>
      <c r="B51" s="183">
        <v>7.2</v>
      </c>
      <c r="C51" s="184">
        <v>1.0</v>
      </c>
      <c r="D51" s="75"/>
      <c r="E51" s="76"/>
      <c r="F51" s="158">
        <f t="shared" si="3"/>
        <v>165.6</v>
      </c>
      <c r="G51" s="75"/>
      <c r="H51" s="76"/>
      <c r="I51" s="78"/>
      <c r="J51" s="75"/>
      <c r="K51" s="79"/>
      <c r="L51" s="159"/>
      <c r="M51" s="185"/>
      <c r="N51" s="2"/>
      <c r="O51" s="82"/>
      <c r="P51" s="107"/>
      <c r="Q51" s="122"/>
      <c r="R51" s="121"/>
      <c r="S51" s="121"/>
      <c r="T51" s="121"/>
      <c r="U51" s="121"/>
      <c r="V51" s="121"/>
      <c r="W51" s="121"/>
      <c r="X51" s="121"/>
      <c r="Y51" s="121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ht="12.0" customHeight="1">
      <c r="A52" s="186" t="s">
        <v>71</v>
      </c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ht="16.5" customHeight="1">
      <c r="A53" s="187"/>
      <c r="B53" s="188"/>
      <c r="C53" s="189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90"/>
      <c r="P53" s="19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ht="16.5" customHeight="1">
      <c r="A54" s="187"/>
      <c r="B54" s="188"/>
      <c r="C54" s="189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90"/>
      <c r="P54" s="19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ht="16.5" customHeight="1">
      <c r="A55" s="191" t="s">
        <v>72</v>
      </c>
      <c r="B55" s="188"/>
      <c r="C55" s="189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90"/>
      <c r="P55" s="19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ht="28.5" customHeight="1">
      <c r="A56" s="192" t="s">
        <v>73</v>
      </c>
      <c r="K56" s="193"/>
      <c r="L56" s="194" t="s">
        <v>74</v>
      </c>
      <c r="M56" s="195"/>
      <c r="N56" s="14"/>
      <c r="O56" s="15"/>
      <c r="P56" s="19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>
      <c r="A57" s="196" t="s">
        <v>34</v>
      </c>
      <c r="B57" s="197" t="s">
        <v>35</v>
      </c>
      <c r="C57" s="198" t="s">
        <v>11</v>
      </c>
      <c r="D57" s="199" t="s">
        <v>36</v>
      </c>
      <c r="E57" s="15"/>
      <c r="F57" s="200" t="s">
        <v>13</v>
      </c>
      <c r="G57" s="201"/>
      <c r="H57" s="52"/>
      <c r="I57" s="202" t="s">
        <v>14</v>
      </c>
      <c r="J57" s="200" t="s">
        <v>56</v>
      </c>
      <c r="K57" s="203" t="s">
        <v>57</v>
      </c>
      <c r="L57" s="127" t="s">
        <v>75</v>
      </c>
      <c r="M57" s="91" t="s">
        <v>59</v>
      </c>
      <c r="N57" s="204"/>
      <c r="O57" s="205" t="s">
        <v>76</v>
      </c>
      <c r="P57" s="206" t="s">
        <v>60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ht="64.5" customHeight="1">
      <c r="A58" s="207" t="s">
        <v>77</v>
      </c>
      <c r="B58" s="208">
        <v>20.0</v>
      </c>
      <c r="C58" s="209">
        <v>1.0</v>
      </c>
      <c r="D58" s="210">
        <v>8.0</v>
      </c>
      <c r="E58" s="211"/>
      <c r="F58" s="212">
        <f>B58*C58*D58</f>
        <v>160</v>
      </c>
      <c r="G58" s="213"/>
      <c r="H58" s="214"/>
      <c r="I58" s="215">
        <f>F58</f>
        <v>160</v>
      </c>
      <c r="J58" s="216">
        <f>I58/K58</f>
        <v>53.33333333</v>
      </c>
      <c r="K58" s="217">
        <v>3.0</v>
      </c>
      <c r="L58" s="218">
        <f>ROUND(I58/3,0)</f>
        <v>53</v>
      </c>
      <c r="M58" s="219">
        <f>I58-2*L58</f>
        <v>54</v>
      </c>
      <c r="N58" s="220">
        <v>0.0</v>
      </c>
      <c r="O58" s="221">
        <f>M58*K58</f>
        <v>162</v>
      </c>
      <c r="P58" s="214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ht="28.5" customHeight="1">
      <c r="A59" s="193"/>
      <c r="B59" s="222"/>
      <c r="C59" s="189"/>
      <c r="D59" s="189"/>
      <c r="E59" s="189"/>
      <c r="F59" s="222"/>
      <c r="G59" s="223"/>
      <c r="H59" s="223"/>
      <c r="I59" s="223"/>
      <c r="J59" s="189"/>
      <c r="K59" s="189"/>
      <c r="L59" s="189"/>
      <c r="M59" s="223"/>
      <c r="N59" s="189"/>
      <c r="O59" s="190"/>
      <c r="P59" s="190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ht="18.0" customHeight="1">
      <c r="A60" s="187" t="s">
        <v>78</v>
      </c>
      <c r="B60" s="190"/>
      <c r="C60" s="190"/>
      <c r="D60" s="190"/>
      <c r="E60" s="224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225"/>
      <c r="R60" s="225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ht="12.0" customHeight="1">
      <c r="A61" s="226" t="s">
        <v>79</v>
      </c>
      <c r="N61" s="120"/>
      <c r="O61" s="121"/>
      <c r="P61" s="121"/>
      <c r="Q61" s="227"/>
      <c r="R61" s="228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ht="12.0" customHeight="1">
      <c r="N62" s="2"/>
      <c r="O62" s="2"/>
      <c r="P62" s="2"/>
      <c r="Q62" s="227"/>
      <c r="R62" s="228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ht="12.0" customHeight="1">
      <c r="N63" s="2"/>
      <c r="O63" s="2"/>
      <c r="P63" s="2"/>
      <c r="Q63" s="227"/>
      <c r="R63" s="228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ht="12.0" customHeight="1"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ht="12.0" customHeight="1"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ht="69.75" customHeight="1">
      <c r="A66" s="31" t="s">
        <v>34</v>
      </c>
      <c r="B66" s="32" t="s">
        <v>35</v>
      </c>
      <c r="C66" s="229" t="s">
        <v>11</v>
      </c>
      <c r="D66" s="230" t="s">
        <v>36</v>
      </c>
      <c r="E66" s="35"/>
      <c r="F66" s="231" t="s">
        <v>13</v>
      </c>
      <c r="G66" s="232"/>
      <c r="H66" s="38"/>
      <c r="I66" s="233" t="s">
        <v>14</v>
      </c>
      <c r="J66" s="234" t="s">
        <v>56</v>
      </c>
      <c r="K66" s="235" t="s">
        <v>57</v>
      </c>
      <c r="L66" s="236" t="s">
        <v>80</v>
      </c>
      <c r="M66" s="91" t="s">
        <v>59</v>
      </c>
      <c r="N66" s="237">
        <v>0.0</v>
      </c>
      <c r="O66" s="170" t="s">
        <v>20</v>
      </c>
      <c r="P66" s="238" t="s">
        <v>60</v>
      </c>
      <c r="Q66" s="225"/>
      <c r="R66" s="225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ht="21.75" customHeight="1">
      <c r="A67" s="239" t="s">
        <v>81</v>
      </c>
      <c r="B67" s="240">
        <v>2.55</v>
      </c>
      <c r="C67" s="241"/>
      <c r="D67" s="135">
        <v>26.0</v>
      </c>
      <c r="E67" s="52"/>
      <c r="F67" s="136">
        <f t="shared" ref="F67:F73" si="4">B67*C67*(round(D$67,0))</f>
        <v>0</v>
      </c>
      <c r="H67" s="55"/>
      <c r="I67" s="242">
        <f>F67+F68+F69+F70+F71+F72+F73</f>
        <v>0</v>
      </c>
      <c r="J67" s="243">
        <f>I67/3</f>
        <v>0</v>
      </c>
      <c r="K67" s="244">
        <v>3.0</v>
      </c>
      <c r="L67" s="245">
        <f>ROUND(J67,0)</f>
        <v>0</v>
      </c>
      <c r="M67" s="246">
        <f>I67-L67*(K67-1)</f>
        <v>0</v>
      </c>
      <c r="O67" s="177">
        <f>2*L67+M67</f>
        <v>0</v>
      </c>
      <c r="P67" s="63"/>
      <c r="Q67" s="247"/>
      <c r="R67" s="225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ht="21.75" customHeight="1">
      <c r="A68" s="239" t="s">
        <v>82</v>
      </c>
      <c r="B68" s="240">
        <v>3.0</v>
      </c>
      <c r="C68" s="248"/>
      <c r="D68" s="54"/>
      <c r="E68" s="55"/>
      <c r="F68" s="136">
        <f t="shared" si="4"/>
        <v>0</v>
      </c>
      <c r="H68" s="55"/>
      <c r="I68" s="55"/>
      <c r="J68" s="67"/>
      <c r="K68" s="67"/>
      <c r="L68" s="67"/>
      <c r="M68" s="249"/>
      <c r="O68" s="71"/>
      <c r="P68" s="63"/>
      <c r="Q68" s="250"/>
      <c r="R68" s="228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ht="21.75" customHeight="1">
      <c r="A69" s="132" t="s">
        <v>83</v>
      </c>
      <c r="B69" s="251">
        <v>3.6</v>
      </c>
      <c r="C69" s="241"/>
      <c r="D69" s="54"/>
      <c r="E69" s="55"/>
      <c r="F69" s="136">
        <f t="shared" si="4"/>
        <v>0</v>
      </c>
      <c r="H69" s="55"/>
      <c r="I69" s="55"/>
      <c r="J69" s="67"/>
      <c r="K69" s="67"/>
      <c r="L69" s="67"/>
      <c r="M69" s="249"/>
      <c r="O69" s="71"/>
      <c r="P69" s="63"/>
      <c r="Q69" s="252"/>
      <c r="R69" s="228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ht="21.75" customHeight="1">
      <c r="A70" s="239" t="s">
        <v>84</v>
      </c>
      <c r="B70" s="240">
        <v>2.4</v>
      </c>
      <c r="C70" s="241"/>
      <c r="D70" s="54"/>
      <c r="E70" s="55"/>
      <c r="F70" s="136">
        <f t="shared" si="4"/>
        <v>0</v>
      </c>
      <c r="H70" s="55"/>
      <c r="I70" s="55"/>
      <c r="J70" s="67"/>
      <c r="K70" s="67"/>
      <c r="L70" s="67"/>
      <c r="M70" s="249"/>
      <c r="O70" s="71"/>
      <c r="P70" s="63"/>
      <c r="Q70" s="228"/>
      <c r="R70" s="228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ht="21.75" customHeight="1">
      <c r="A71" s="253" t="s">
        <v>85</v>
      </c>
      <c r="B71" s="254">
        <v>3.3</v>
      </c>
      <c r="C71" s="255"/>
      <c r="D71" s="54"/>
      <c r="E71" s="55"/>
      <c r="F71" s="136">
        <f t="shared" si="4"/>
        <v>0</v>
      </c>
      <c r="H71" s="55"/>
      <c r="I71" s="55"/>
      <c r="J71" s="67"/>
      <c r="K71" s="67"/>
      <c r="L71" s="67"/>
      <c r="M71" s="249"/>
      <c r="O71" s="71"/>
      <c r="P71" s="63"/>
      <c r="Q71" s="227"/>
      <c r="R71" s="228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ht="21.75" customHeight="1">
      <c r="A72" s="256" t="s">
        <v>86</v>
      </c>
      <c r="B72" s="257">
        <v>1.95</v>
      </c>
      <c r="C72" s="195"/>
      <c r="D72" s="54"/>
      <c r="E72" s="55"/>
      <c r="F72" s="158">
        <f t="shared" si="4"/>
        <v>0</v>
      </c>
      <c r="H72" s="55"/>
      <c r="I72" s="55"/>
      <c r="J72" s="67"/>
      <c r="K72" s="67"/>
      <c r="L72" s="67"/>
      <c r="M72" s="249"/>
      <c r="O72" s="71"/>
      <c r="P72" s="63"/>
      <c r="Q72" s="227"/>
      <c r="R72" s="228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ht="21.75" customHeight="1">
      <c r="A73" s="258" t="s">
        <v>87</v>
      </c>
      <c r="B73" s="259">
        <v>7.0</v>
      </c>
      <c r="C73" s="260"/>
      <c r="D73" s="75"/>
      <c r="E73" s="76"/>
      <c r="F73" s="158">
        <f t="shared" si="4"/>
        <v>0</v>
      </c>
      <c r="G73" s="261"/>
      <c r="H73" s="76"/>
      <c r="I73" s="76"/>
      <c r="J73" s="78"/>
      <c r="K73" s="78"/>
      <c r="L73" s="78"/>
      <c r="M73" s="262"/>
      <c r="N73" s="263"/>
      <c r="O73" s="82"/>
      <c r="P73" s="83"/>
      <c r="Q73" s="227"/>
      <c r="R73" s="228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ht="12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ht="12.0" customHeight="1">
      <c r="A75" s="264"/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ht="12.0" customHeight="1">
      <c r="A76" s="264"/>
      <c r="B76" s="264"/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ht="12.0" customHeight="1">
      <c r="A77" s="264"/>
      <c r="B77" s="264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ht="12.0" customHeight="1">
      <c r="A78" s="264"/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ht="12.0" customHeight="1">
      <c r="A79" s="264"/>
      <c r="B79" s="264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ht="12.0" customHeight="1">
      <c r="A80" s="264"/>
      <c r="B80" s="264"/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ht="12.0" customHeight="1">
      <c r="A81" s="264"/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ht="12.0" customHeight="1">
      <c r="A82" s="264"/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ht="12.0" customHeight="1">
      <c r="A83" s="264"/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4"/>
      <c r="Q83" s="264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ht="12.0" customHeight="1">
      <c r="A84" s="264"/>
      <c r="B84" s="264"/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264"/>
      <c r="O84" s="264"/>
      <c r="P84" s="264"/>
      <c r="Q84" s="264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ht="12.0" customHeight="1">
      <c r="A85" s="264"/>
      <c r="B85" s="264"/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  <c r="P85" s="264"/>
      <c r="Q85" s="264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ht="12.0" customHeight="1">
      <c r="A86" s="264"/>
      <c r="B86" s="264"/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ht="12.0" customHeight="1">
      <c r="A87" s="264"/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O87" s="264"/>
      <c r="P87" s="264"/>
      <c r="Q87" s="264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ht="12.0" customHeight="1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ht="12.0" customHeight="1">
      <c r="A89" s="264"/>
      <c r="B89" s="264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  <c r="P89" s="264"/>
      <c r="Q89" s="264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ht="12.0" customHeight="1">
      <c r="A90" s="264"/>
      <c r="B90" s="264"/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O90" s="264"/>
      <c r="P90" s="264"/>
      <c r="Q90" s="264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ht="12.0" customHeight="1">
      <c r="A91" s="264"/>
      <c r="B91" s="264"/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ht="12.0" customHeight="1">
      <c r="A92" s="264"/>
      <c r="B92" s="264"/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  <c r="P92" s="264"/>
      <c r="Q92" s="264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ht="12.0" customHeight="1">
      <c r="A93" s="264"/>
      <c r="B93" s="264"/>
      <c r="C93" s="264"/>
      <c r="D93" s="264"/>
      <c r="E93" s="264"/>
      <c r="F93" s="264"/>
      <c r="G93" s="264"/>
      <c r="H93" s="264"/>
      <c r="I93" s="264"/>
      <c r="J93" s="264"/>
      <c r="K93" s="264"/>
      <c r="L93" s="264"/>
      <c r="M93" s="264"/>
      <c r="N93" s="264"/>
      <c r="O93" s="264"/>
      <c r="P93" s="264"/>
      <c r="Q93" s="264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ht="12.0" customHeight="1">
      <c r="A94" s="264"/>
      <c r="B94" s="264"/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4"/>
      <c r="P94" s="264"/>
      <c r="Q94" s="264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ht="12.0" customHeight="1">
      <c r="A95" s="264"/>
      <c r="B95" s="264"/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  <c r="O95" s="264"/>
      <c r="P95" s="264"/>
      <c r="Q95" s="264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ht="12.0" customHeight="1">
      <c r="A96" s="264"/>
      <c r="B96" s="264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ht="12.0" customHeight="1">
      <c r="A97" s="264"/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4"/>
      <c r="P97" s="264"/>
      <c r="Q97" s="264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ht="12.0" customHeight="1">
      <c r="A98" s="264"/>
      <c r="B98" s="264"/>
      <c r="C98" s="264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O98" s="264"/>
      <c r="P98" s="264"/>
      <c r="Q98" s="264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ht="12.0" customHeight="1">
      <c r="A99" s="264"/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  <c r="O99" s="264"/>
      <c r="P99" s="264"/>
      <c r="Q99" s="264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ht="12.0" customHeight="1">
      <c r="A100" s="264"/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  <c r="P100" s="264"/>
      <c r="Q100" s="264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ht="12.0" customHeight="1">
      <c r="A101" s="264"/>
      <c r="B101" s="264"/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  <c r="O101" s="264"/>
      <c r="P101" s="264"/>
      <c r="Q101" s="264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ht="12.0" customHeight="1">
      <c r="A102" s="264"/>
      <c r="B102" s="264"/>
      <c r="C102" s="264"/>
      <c r="D102" s="264"/>
      <c r="E102" s="264"/>
      <c r="F102" s="264"/>
      <c r="G102" s="264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ht="12.0" customHeight="1">
      <c r="A103" s="264"/>
      <c r="B103" s="264"/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O103" s="264"/>
      <c r="P103" s="264"/>
      <c r="Q103" s="264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ht="12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ht="12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ht="12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ht="12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ht="12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ht="12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ht="12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ht="12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ht="12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ht="12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ht="12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ht="12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ht="12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ht="12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ht="12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ht="12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ht="12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ht="12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ht="12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ht="12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ht="12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ht="12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ht="12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ht="12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ht="12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ht="12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ht="12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ht="12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ht="12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ht="12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ht="12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ht="12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ht="12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ht="12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ht="12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ht="12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ht="12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ht="12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ht="12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ht="12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ht="12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ht="12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ht="12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ht="12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ht="12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ht="12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ht="12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ht="12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ht="12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ht="12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ht="12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ht="12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ht="12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ht="12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ht="12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ht="12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ht="12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ht="12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ht="12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ht="12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ht="12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ht="12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ht="12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ht="12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ht="12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ht="12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ht="12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ht="12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ht="12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ht="12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ht="12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ht="12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ht="12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ht="12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ht="12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ht="12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ht="12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ht="12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ht="12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ht="12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ht="12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ht="12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ht="12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ht="12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ht="12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ht="12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ht="12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ht="12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ht="12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ht="12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ht="12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ht="12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ht="12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ht="12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ht="12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ht="12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ht="12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ht="12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ht="12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ht="12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ht="12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ht="12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ht="12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ht="12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ht="12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ht="12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ht="12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ht="12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ht="12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ht="12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ht="12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ht="12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ht="12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ht="12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ht="12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ht="12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mergeCells count="60">
    <mergeCell ref="D41:E41"/>
    <mergeCell ref="D42:E51"/>
    <mergeCell ref="A56:J56"/>
    <mergeCell ref="M56:O56"/>
    <mergeCell ref="D57:E57"/>
    <mergeCell ref="G57:H58"/>
    <mergeCell ref="D58:E58"/>
    <mergeCell ref="J67:J73"/>
    <mergeCell ref="K67:K73"/>
    <mergeCell ref="L67:L73"/>
    <mergeCell ref="M67:M73"/>
    <mergeCell ref="A61:M65"/>
    <mergeCell ref="D66:E66"/>
    <mergeCell ref="G66:H73"/>
    <mergeCell ref="N66:N72"/>
    <mergeCell ref="P66:P73"/>
    <mergeCell ref="D67:E73"/>
    <mergeCell ref="I67:I73"/>
    <mergeCell ref="O67:O73"/>
    <mergeCell ref="K11:K13"/>
    <mergeCell ref="L11:L13"/>
    <mergeCell ref="A1:M1"/>
    <mergeCell ref="A2:M2"/>
    <mergeCell ref="K5:P5"/>
    <mergeCell ref="D10:E10"/>
    <mergeCell ref="G10:H13"/>
    <mergeCell ref="P10:P13"/>
    <mergeCell ref="D11:E13"/>
    <mergeCell ref="O11:O13"/>
    <mergeCell ref="G22:H33"/>
    <mergeCell ref="I23:I33"/>
    <mergeCell ref="G41:H51"/>
    <mergeCell ref="I42:I51"/>
    <mergeCell ref="J42:J51"/>
    <mergeCell ref="K42:K51"/>
    <mergeCell ref="L42:L51"/>
    <mergeCell ref="M42:M51"/>
    <mergeCell ref="J23:J33"/>
    <mergeCell ref="K23:K33"/>
    <mergeCell ref="L23:L33"/>
    <mergeCell ref="J36:K39"/>
    <mergeCell ref="M36:M39"/>
    <mergeCell ref="P22:P33"/>
    <mergeCell ref="P41:P51"/>
    <mergeCell ref="O42:O51"/>
    <mergeCell ref="P57:P58"/>
    <mergeCell ref="M11:M13"/>
    <mergeCell ref="N11:N13"/>
    <mergeCell ref="N16:N17"/>
    <mergeCell ref="P16:P17"/>
    <mergeCell ref="M23:M33"/>
    <mergeCell ref="N23:N32"/>
    <mergeCell ref="O23:O33"/>
    <mergeCell ref="I11:I13"/>
    <mergeCell ref="J11:J13"/>
    <mergeCell ref="D16:E16"/>
    <mergeCell ref="G16:H17"/>
    <mergeCell ref="D17:E17"/>
    <mergeCell ref="D22:E22"/>
    <mergeCell ref="D23:E33"/>
  </mergeCells>
  <printOptions horizontalCentered="1"/>
  <pageMargins bottom="0.75" footer="0.0" header="0.0" left="0.7" right="0.7" top="0.75"/>
  <pageSetup fitToWidth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2">
      <c r="A2" s="265" t="s">
        <v>88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7"/>
      <c r="M2" s="267"/>
      <c r="N2" s="10"/>
      <c r="O2" s="10"/>
      <c r="P2" s="2"/>
    </row>
    <row r="3">
      <c r="A3" s="268" t="s">
        <v>9</v>
      </c>
      <c r="B3" s="269" t="s">
        <v>10</v>
      </c>
      <c r="C3" s="270" t="s">
        <v>11</v>
      </c>
      <c r="D3" s="271" t="s">
        <v>12</v>
      </c>
      <c r="E3" s="214"/>
      <c r="F3" s="268" t="s">
        <v>13</v>
      </c>
      <c r="G3" s="272"/>
      <c r="H3" s="55"/>
      <c r="I3" s="273" t="s">
        <v>14</v>
      </c>
      <c r="J3" s="274" t="s">
        <v>89</v>
      </c>
      <c r="K3" s="275" t="s">
        <v>16</v>
      </c>
      <c r="L3" s="276" t="s">
        <v>90</v>
      </c>
      <c r="M3" s="277" t="s">
        <v>18</v>
      </c>
      <c r="N3" s="278" t="s">
        <v>28</v>
      </c>
      <c r="O3" s="268" t="s">
        <v>20</v>
      </c>
      <c r="P3" s="279" t="s">
        <v>91</v>
      </c>
    </row>
    <row r="4">
      <c r="A4" s="280" t="s">
        <v>92</v>
      </c>
      <c r="B4" s="281">
        <v>5.5</v>
      </c>
      <c r="C4" s="282"/>
      <c r="D4" s="283">
        <v>20.0</v>
      </c>
      <c r="E4" s="15"/>
      <c r="F4" s="284">
        <f>(B4*C4*D4)</f>
        <v>0</v>
      </c>
      <c r="G4" s="213"/>
      <c r="H4" s="214"/>
      <c r="I4" s="285">
        <f>F4</f>
        <v>0</v>
      </c>
      <c r="J4" s="286">
        <f>I4/4</f>
        <v>0</v>
      </c>
      <c r="K4" s="287">
        <v>4.0</v>
      </c>
      <c r="L4" s="288">
        <f>ROUND(I4/K4,0)</f>
        <v>0</v>
      </c>
      <c r="M4" s="289">
        <f>I4-L4*3</f>
        <v>0</v>
      </c>
      <c r="N4" s="290"/>
      <c r="O4" s="291">
        <f>L4*3+M4</f>
        <v>0</v>
      </c>
      <c r="P4" s="75"/>
    </row>
    <row r="8" ht="18.0" customHeight="1">
      <c r="A8" s="292" t="s">
        <v>93</v>
      </c>
      <c r="B8" s="293"/>
      <c r="C8" s="293"/>
      <c r="D8" s="293"/>
      <c r="E8" s="293"/>
      <c r="F8" s="293"/>
      <c r="G8" s="293"/>
      <c r="H8" s="293"/>
      <c r="I8" s="293"/>
      <c r="J8" s="293"/>
      <c r="K8" s="294"/>
      <c r="L8" s="293"/>
      <c r="M8" s="293"/>
      <c r="N8" s="295"/>
      <c r="O8" s="296"/>
      <c r="P8" s="29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ht="79.5" customHeight="1">
      <c r="A9" s="298" t="s">
        <v>9</v>
      </c>
      <c r="B9" s="299" t="s">
        <v>10</v>
      </c>
      <c r="C9" s="300" t="s">
        <v>11</v>
      </c>
      <c r="D9" s="301" t="s">
        <v>94</v>
      </c>
      <c r="E9" s="302"/>
      <c r="F9" s="303" t="s">
        <v>13</v>
      </c>
      <c r="G9" s="304"/>
      <c r="H9" s="304"/>
      <c r="I9" s="305" t="s">
        <v>14</v>
      </c>
      <c r="J9" s="306" t="s">
        <v>15</v>
      </c>
      <c r="K9" s="307" t="s">
        <v>27</v>
      </c>
      <c r="L9" s="308" t="s">
        <v>59</v>
      </c>
      <c r="M9" s="309" t="s">
        <v>18</v>
      </c>
      <c r="N9" s="310" t="s">
        <v>28</v>
      </c>
      <c r="O9" s="311" t="s">
        <v>76</v>
      </c>
      <c r="P9" s="312" t="s">
        <v>95</v>
      </c>
      <c r="Q9" s="47"/>
      <c r="R9" s="47"/>
      <c r="S9" s="47"/>
      <c r="T9" s="47"/>
      <c r="U9" s="47"/>
      <c r="V9" s="47"/>
      <c r="W9" s="47"/>
      <c r="X9" s="47"/>
      <c r="Y9" s="47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</row>
    <row r="10" ht="75.0" customHeight="1">
      <c r="A10" s="314" t="s">
        <v>96</v>
      </c>
      <c r="B10" s="315">
        <v>4.2</v>
      </c>
      <c r="C10" s="316"/>
      <c r="D10" s="317">
        <v>11.0</v>
      </c>
      <c r="E10" s="318"/>
      <c r="F10" s="319">
        <f>(B10*C10*D10)</f>
        <v>0</v>
      </c>
      <c r="G10" s="320"/>
      <c r="H10" s="321"/>
      <c r="I10" s="322">
        <f>ROUND(F10,2)</f>
        <v>0</v>
      </c>
      <c r="J10" s="216">
        <f>I10/K10</f>
        <v>0</v>
      </c>
      <c r="K10" s="323">
        <v>2.0</v>
      </c>
      <c r="L10" s="218">
        <f>ROUND(J10,0)</f>
        <v>0</v>
      </c>
      <c r="M10" s="324">
        <f>I10-L10*(K10-1)</f>
        <v>0</v>
      </c>
      <c r="N10" s="325">
        <v>130.0</v>
      </c>
      <c r="O10" s="326">
        <f>M10+L10</f>
        <v>0</v>
      </c>
      <c r="P10" s="327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</row>
  </sheetData>
  <mergeCells count="8">
    <mergeCell ref="D3:E3"/>
    <mergeCell ref="G3:H4"/>
    <mergeCell ref="N3:N4"/>
    <mergeCell ref="P3:P4"/>
    <mergeCell ref="D4:E4"/>
    <mergeCell ref="D9:E9"/>
    <mergeCell ref="P9:P10"/>
    <mergeCell ref="D10:E1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3" width="11.0"/>
    <col customWidth="1" min="14" max="26" width="8.0"/>
  </cols>
  <sheetData>
    <row r="1" ht="12.75" customHeight="1"/>
    <row r="2" ht="17.25" customHeight="1">
      <c r="A2" s="19" t="s">
        <v>93</v>
      </c>
      <c r="B2" s="10"/>
      <c r="C2" s="11"/>
      <c r="D2" s="10"/>
      <c r="E2" s="10"/>
      <c r="F2" s="10"/>
      <c r="G2" s="10"/>
      <c r="I2" s="10"/>
      <c r="J2" s="10"/>
      <c r="K2" s="10"/>
      <c r="L2" s="10"/>
      <c r="M2" s="2"/>
    </row>
    <row r="3" ht="65.25" customHeight="1">
      <c r="A3" s="328" t="s">
        <v>9</v>
      </c>
      <c r="B3" s="329" t="s">
        <v>10</v>
      </c>
      <c r="C3" s="330" t="s">
        <v>11</v>
      </c>
      <c r="D3" s="331" t="s">
        <v>94</v>
      </c>
      <c r="E3" s="332" t="s">
        <v>13</v>
      </c>
      <c r="F3" s="333" t="s">
        <v>14</v>
      </c>
      <c r="G3" s="334" t="s">
        <v>15</v>
      </c>
      <c r="H3" s="335" t="s">
        <v>27</v>
      </c>
      <c r="I3" s="336" t="s">
        <v>59</v>
      </c>
      <c r="J3" s="337" t="s">
        <v>18</v>
      </c>
      <c r="K3" s="338" t="s">
        <v>28</v>
      </c>
      <c r="L3" s="339" t="s">
        <v>76</v>
      </c>
      <c r="M3" s="340" t="s">
        <v>97</v>
      </c>
    </row>
    <row r="4" ht="64.5" customHeight="1">
      <c r="A4" s="341" t="s">
        <v>96</v>
      </c>
      <c r="B4" s="342">
        <v>2.8</v>
      </c>
      <c r="C4" s="343"/>
      <c r="D4" s="344">
        <v>11.0</v>
      </c>
      <c r="E4" s="345">
        <f>(B4*C4*D4)</f>
        <v>0</v>
      </c>
      <c r="F4" s="346">
        <f>ROUND(E4,2)</f>
        <v>0</v>
      </c>
      <c r="G4" s="347">
        <f>F4/H4</f>
        <v>0</v>
      </c>
      <c r="H4" s="348">
        <v>2.0</v>
      </c>
      <c r="I4" s="349">
        <f>ROUND(G4,0)</f>
        <v>0</v>
      </c>
      <c r="J4" s="350">
        <f>F4-I4*(H4-1)</f>
        <v>0</v>
      </c>
      <c r="K4" s="351">
        <v>130.0</v>
      </c>
      <c r="L4" s="352">
        <f>J4+I4</f>
        <v>0</v>
      </c>
      <c r="M4" s="353"/>
    </row>
    <row r="5" ht="12.75" customHeight="1"/>
    <row r="6" ht="12.75" customHeight="1"/>
    <row r="7" ht="12.75" customHeight="1"/>
    <row r="8" ht="12.75" customHeight="1"/>
    <row r="9" ht="17.25" customHeight="1">
      <c r="A9" s="18" t="s">
        <v>88</v>
      </c>
      <c r="B9" s="10"/>
      <c r="C9" s="11"/>
      <c r="D9" s="10"/>
      <c r="E9" s="10"/>
      <c r="F9" s="10"/>
      <c r="G9" s="10"/>
      <c r="H9" s="10"/>
      <c r="I9" s="10"/>
      <c r="J9" s="10"/>
      <c r="K9" s="10"/>
      <c r="L9" s="2"/>
    </row>
    <row r="10" ht="76.5" customHeight="1">
      <c r="A10" s="31" t="s">
        <v>9</v>
      </c>
      <c r="B10" s="32" t="s">
        <v>10</v>
      </c>
      <c r="C10" s="33" t="s">
        <v>11</v>
      </c>
      <c r="D10" s="88" t="s">
        <v>12</v>
      </c>
      <c r="E10" s="88" t="s">
        <v>13</v>
      </c>
      <c r="F10" s="39" t="s">
        <v>14</v>
      </c>
      <c r="G10" s="234" t="s">
        <v>89</v>
      </c>
      <c r="H10" s="335" t="s">
        <v>16</v>
      </c>
      <c r="I10" s="354" t="s">
        <v>90</v>
      </c>
      <c r="J10" s="355" t="s">
        <v>18</v>
      </c>
      <c r="K10" s="338" t="s">
        <v>28</v>
      </c>
      <c r="L10" s="93" t="s">
        <v>20</v>
      </c>
      <c r="M10" s="171" t="s">
        <v>91</v>
      </c>
    </row>
    <row r="11" ht="40.5" customHeight="1">
      <c r="A11" s="356" t="s">
        <v>98</v>
      </c>
      <c r="B11" s="357">
        <v>5.5</v>
      </c>
      <c r="C11" s="358"/>
      <c r="D11" s="359">
        <v>20.0</v>
      </c>
      <c r="E11" s="99">
        <f>(B11*C11*D11)</f>
        <v>0</v>
      </c>
      <c r="F11" s="100">
        <f>E11</f>
        <v>0</v>
      </c>
      <c r="G11" s="360">
        <f>F11/4</f>
        <v>0</v>
      </c>
      <c r="H11" s="361">
        <v>4.0</v>
      </c>
      <c r="I11" s="362">
        <f>ROUND(F11/H11,0)</f>
        <v>0</v>
      </c>
      <c r="J11" s="104">
        <f>F11-I11*3</f>
        <v>0</v>
      </c>
      <c r="K11" s="85">
        <f>I11*5</f>
        <v>0</v>
      </c>
      <c r="L11" s="106">
        <f>I11*3+J11</f>
        <v>0</v>
      </c>
      <c r="M11" s="107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M3:M4"/>
    <mergeCell ref="M10:M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